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85" firstSheet="4" activeTab="4"/>
  </bookViews>
  <sheets>
    <sheet name="正味財産増減計算書総括表" sheetId="1" state="hidden" r:id="rId1"/>
    <sheet name="正味財産増減計算書内訳表 (新新基準用)" sheetId="2" state="hidden" r:id="rId2"/>
    <sheet name="正味財産増減計算書内訳表 (最新2月10日用)" sheetId="3" state="hidden" r:id="rId3"/>
    <sheet name="正味財産増減計算書内訳表 (22年度予算）" sheetId="4" state="hidden" r:id="rId4"/>
    <sheet name="H28収支予算書(正味財産増減計算ベース)" sheetId="5" r:id="rId5"/>
    <sheet name="Sheet1" sheetId="6" r:id="rId6"/>
  </sheets>
  <definedNames>
    <definedName name="_xlnm.Print_Area" localSheetId="4">'H28収支予算書(正味財産増減計算ベース)'!$A$1:$S$120</definedName>
    <definedName name="_xlnm.Print_Titles" localSheetId="4">'H28収支予算書(正味財産増減計算ベース)'!$8:$9</definedName>
  </definedNames>
  <calcPr fullCalcOnLoad="1"/>
</workbook>
</file>

<file path=xl/sharedStrings.xml><?xml version="1.0" encoding="utf-8"?>
<sst xmlns="http://schemas.openxmlformats.org/spreadsheetml/2006/main" count="667" uniqueCount="316">
  <si>
    <t>正味財産増減計算書総括表</t>
  </si>
  <si>
    <t>単位：円</t>
  </si>
  <si>
    <t>一般会計</t>
  </si>
  <si>
    <t>収益事業特別会計</t>
  </si>
  <si>
    <t>内部取引消去</t>
  </si>
  <si>
    <t>平成20年4月1日から平成21年3月31日まで</t>
  </si>
  <si>
    <t>合　　　計</t>
  </si>
  <si>
    <t>Ⅰ．一般正味財産増減の部</t>
  </si>
  <si>
    <t>科　　目</t>
  </si>
  <si>
    <t>(0)</t>
  </si>
  <si>
    <t xml:space="preserve">   1．経常増減の部</t>
  </si>
  <si>
    <t xml:space="preserve">       ①受取会費</t>
  </si>
  <si>
    <t xml:space="preserve">          受取会費</t>
  </si>
  <si>
    <t xml:space="preserve">       ②事業収益</t>
  </si>
  <si>
    <t xml:space="preserve">          教本等発行収益</t>
  </si>
  <si>
    <t xml:space="preserve">          手数料収益</t>
  </si>
  <si>
    <t xml:space="preserve">          賃貸料収益</t>
  </si>
  <si>
    <t xml:space="preserve">       ③受取寄付金</t>
  </si>
  <si>
    <t xml:space="preserve">          一般受取寄付金</t>
  </si>
  <si>
    <t xml:space="preserve">       ④受取負担金</t>
  </si>
  <si>
    <t xml:space="preserve">          受講料収益</t>
  </si>
  <si>
    <t xml:space="preserve">       ⑤雑収益</t>
  </si>
  <si>
    <t xml:space="preserve">          受取利息</t>
  </si>
  <si>
    <t xml:space="preserve">          雑収益</t>
  </si>
  <si>
    <t xml:space="preserve">       ⑥他会計からの繰入額</t>
  </si>
  <si>
    <t xml:space="preserve">          収益会計からの繰入額</t>
  </si>
  <si>
    <t xml:space="preserve">    (2)　経常費用</t>
  </si>
  <si>
    <t xml:space="preserve">    (1)  経常収益</t>
  </si>
  <si>
    <t xml:space="preserve">       ①事業費</t>
  </si>
  <si>
    <t xml:space="preserve">          印刷製本費</t>
  </si>
  <si>
    <t>　　　　　通信運搬費</t>
  </si>
  <si>
    <t>　　　　　役員報酬</t>
  </si>
  <si>
    <t>　　　　　給料手当</t>
  </si>
  <si>
    <t>　　　　　福利厚生費</t>
  </si>
  <si>
    <t>　　　　　公益事業費</t>
  </si>
  <si>
    <t>　　　　　表彰費</t>
  </si>
  <si>
    <t>　　　　　調査研究費</t>
  </si>
  <si>
    <t>　　　　　図書資料印刷費</t>
  </si>
  <si>
    <t>　　　　　IT化促進費</t>
  </si>
  <si>
    <t>　　　　　会議費</t>
  </si>
  <si>
    <t>　　　　　旅費交通費</t>
  </si>
  <si>
    <t>　　　　　負担金</t>
  </si>
  <si>
    <t>　　　　　研修費</t>
  </si>
  <si>
    <t>　　　　　税理士報酬</t>
  </si>
  <si>
    <t>　　　　　諸謝金</t>
  </si>
  <si>
    <t>　　　　　委託費</t>
  </si>
  <si>
    <t>　　　　　燃料費</t>
  </si>
  <si>
    <t>　　　　　保険料</t>
  </si>
  <si>
    <t>　　　　　租税公課</t>
  </si>
  <si>
    <t>　　　　　賃借料</t>
  </si>
  <si>
    <t>　　　　　光熱水料費</t>
  </si>
  <si>
    <t>　　　　　消耗品費</t>
  </si>
  <si>
    <t>　　　　　退職給付金</t>
  </si>
  <si>
    <t>　　　　　交際費</t>
  </si>
  <si>
    <t>　　　　　雑費</t>
  </si>
  <si>
    <t>　　　　　減価償却費</t>
  </si>
  <si>
    <t>　　　　　退職給付引当金繰入額</t>
  </si>
  <si>
    <t>　　　　　貸倒引当金繰入額</t>
  </si>
  <si>
    <t xml:space="preserve">       ②管理費</t>
  </si>
  <si>
    <t>　　　　　退職給付金</t>
  </si>
  <si>
    <t>　　　　　慰労金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</si>
  <si>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③他会計への繰出額</t>
    </r>
  </si>
  <si>
    <t>　　　　　一般会計への繰出額</t>
  </si>
  <si>
    <t xml:space="preserve">   2．経常外増減の部</t>
  </si>
  <si>
    <t xml:space="preserve">     (1)　経常外収益</t>
  </si>
  <si>
    <t xml:space="preserve">       ①特定資産評価益</t>
  </si>
  <si>
    <t xml:space="preserve">          減価償却引当資産取崩益</t>
  </si>
  <si>
    <t xml:space="preserve">          退職給付引当資産取崩益</t>
  </si>
  <si>
    <t xml:space="preserve">       ②その他の経常外収益</t>
  </si>
  <si>
    <t xml:space="preserve">          貸倒引当金繰入戻</t>
  </si>
  <si>
    <t xml:space="preserve">          退職給付引当金繰入戻</t>
  </si>
  <si>
    <t xml:space="preserve">     (2)  経常外支出</t>
  </si>
  <si>
    <t xml:space="preserve">          減価償却引当資産取得支出</t>
  </si>
  <si>
    <t xml:space="preserve">       ①特定資産取得支出</t>
  </si>
  <si>
    <t xml:space="preserve">       ②その他の経常外費用</t>
  </si>
  <si>
    <t xml:space="preserve">          固定資産除却損</t>
  </si>
  <si>
    <t>(593,910)</t>
  </si>
  <si>
    <t xml:space="preserve">          退職給付引当資産取得支出</t>
  </si>
  <si>
    <t>(1,142,556)</t>
  </si>
  <si>
    <t>Ⅱ．指定正味財産増減の部</t>
  </si>
  <si>
    <t>経 常 収 益 計</t>
  </si>
  <si>
    <t>事  業  費  計</t>
  </si>
  <si>
    <t>管　理　費　計</t>
  </si>
  <si>
    <t>経  常  費  用  計</t>
  </si>
  <si>
    <t>当 期 経 常 増 減 額</t>
  </si>
  <si>
    <t>経 常 外 収 益 計</t>
  </si>
  <si>
    <t>経 常 外 費 用 計</t>
  </si>
  <si>
    <t>当 期 経 常 外 増 減 額</t>
  </si>
  <si>
    <t>当期一般正味財産増減額</t>
  </si>
  <si>
    <t xml:space="preserve"> 一般正味財産期首残高</t>
  </si>
  <si>
    <t xml:space="preserve"> 一般正味財産期末残高</t>
  </si>
  <si>
    <t>当期指定正味財産増減額</t>
  </si>
  <si>
    <t>指定正味財産期首残高</t>
  </si>
  <si>
    <t>指定正味財産期末残高</t>
  </si>
  <si>
    <t>Ⅲ．正味財産期末残高</t>
  </si>
  <si>
    <t>公益目的事業会計</t>
  </si>
  <si>
    <t>共通</t>
  </si>
  <si>
    <t>小計</t>
  </si>
  <si>
    <t>収益事業等会計</t>
  </si>
  <si>
    <t>法人会計</t>
  </si>
  <si>
    <t>正味財産増減計算書内訳表</t>
  </si>
  <si>
    <t>他会計振替額</t>
  </si>
  <si>
    <t>合計</t>
  </si>
  <si>
    <t xml:space="preserve">     (2)  経常外費用</t>
  </si>
  <si>
    <t>公1（緑化推進及び緑化思想普及事業）</t>
  </si>
  <si>
    <t>公2（ネープルパーク管理運営事業事業）</t>
  </si>
  <si>
    <t>公3（研修センター管理運営事業）</t>
  </si>
  <si>
    <t>公4（温水プール管理運営事業）</t>
  </si>
  <si>
    <t>公5（総合公園管理事業事業）</t>
  </si>
  <si>
    <t>公6（斎場管理事業）</t>
  </si>
  <si>
    <t>収1（売店事業、レストラン、宿泊、割増料金貸付、有料施設、斎場飲食物販売）</t>
  </si>
  <si>
    <t>収2（市内公園管理事業）</t>
  </si>
  <si>
    <t>　　　　施設管理受託収益</t>
  </si>
  <si>
    <t>　　　　　ネープルパーク管理受託収益</t>
  </si>
  <si>
    <t>　　　　緑化推進事業受託収益</t>
  </si>
  <si>
    <t>　　　　　生垣設置費補助事業受託収益</t>
  </si>
  <si>
    <t>　　　　　修繕費</t>
  </si>
  <si>
    <t>　　　　　手数料</t>
  </si>
  <si>
    <t>　　　　　支払助成金</t>
  </si>
  <si>
    <t>　　　　　原材料費</t>
  </si>
  <si>
    <t>　　　　　通信費</t>
  </si>
  <si>
    <t>　　　　　観光客動態調査事務受託収益</t>
  </si>
  <si>
    <t>　　　　　温水プール管理受託収益</t>
  </si>
  <si>
    <t>　　　　　　　売上収益</t>
  </si>
  <si>
    <t>　　　　　総合公園管理受託収益</t>
  </si>
  <si>
    <t>　　　　　斎場管理受託収益</t>
  </si>
  <si>
    <t>　　　　　商品仕入費</t>
  </si>
  <si>
    <t xml:space="preserve">         　 利用料収益</t>
  </si>
  <si>
    <t>　　　　　　　ネーブルパーク利用料収益</t>
  </si>
  <si>
    <t>　　　　　食糧費</t>
  </si>
  <si>
    <t>　　　　　　売上収益</t>
  </si>
  <si>
    <t>　　　　　　　軽食販売売上収益</t>
  </si>
  <si>
    <t>　　　　　　　研修センター利用料収益</t>
  </si>
  <si>
    <t>　　　　　　　レストラン売上収益</t>
  </si>
  <si>
    <t>　　　　　　　温水プール利用料収益</t>
  </si>
  <si>
    <t>　　　　　　　総合公園利用料収益</t>
  </si>
  <si>
    <t>　　　　　　　斎場売上収益</t>
  </si>
  <si>
    <t>　　　　　市内公園管理受託収益</t>
  </si>
  <si>
    <t>　　　　　埋立地除草受託収入</t>
  </si>
  <si>
    <t xml:space="preserve">       ①基本財産運用益</t>
  </si>
  <si>
    <t xml:space="preserve">          　基本財産受取利息</t>
  </si>
  <si>
    <t xml:space="preserve">       ②特定資産運用益</t>
  </si>
  <si>
    <t xml:space="preserve">          　特定資産受取利息</t>
  </si>
  <si>
    <t xml:space="preserve">       ③事業収益</t>
  </si>
  <si>
    <t>　　　④受託収益</t>
  </si>
  <si>
    <t>　　　⑤受取補助金等</t>
  </si>
  <si>
    <t>　　　　　　受取補助金</t>
  </si>
  <si>
    <t xml:space="preserve">      ⑥雑収益</t>
  </si>
  <si>
    <t>財団法人古河市地域振興公社</t>
  </si>
  <si>
    <t xml:space="preserve">          什器備品減価償却費</t>
  </si>
  <si>
    <t>　　　　　退職給付費用</t>
  </si>
  <si>
    <t>　　　　　什器備品減価償却費</t>
  </si>
  <si>
    <t>　　　　　光熱水料費</t>
  </si>
  <si>
    <t>収支予算書内訳表</t>
  </si>
  <si>
    <t>　　　　　交際費</t>
  </si>
  <si>
    <t>　　　　　報償費</t>
  </si>
  <si>
    <t>平成22年4月1日から平成23年3月31日まで</t>
  </si>
  <si>
    <t>財団法人　大泉町スポーツ文化振興財団</t>
  </si>
  <si>
    <t>公1（文化施設管理・運営事業）</t>
  </si>
  <si>
    <t>公2（スポーツ施設管理・運営事業）</t>
  </si>
  <si>
    <t>収1（目的外の施設貸与、自販機）</t>
  </si>
  <si>
    <t xml:space="preserve">          　入場料等収益</t>
  </si>
  <si>
    <t xml:space="preserve">          　施設利用料等収益</t>
  </si>
  <si>
    <t xml:space="preserve">          　事業協賛金収益</t>
  </si>
  <si>
    <t xml:space="preserve">          　諸収益</t>
  </si>
  <si>
    <t xml:space="preserve">       ③受取補助金等</t>
  </si>
  <si>
    <t xml:space="preserve">         　 スポーツ文化事業受取助成金</t>
  </si>
  <si>
    <t>　　　　　 都市公園運動施設指定管理受託収益</t>
  </si>
  <si>
    <t>　　　　　社会体育施設指定管理受託収益</t>
  </si>
  <si>
    <t>　　　　　文化むら施設指定管理受託収益</t>
  </si>
  <si>
    <t>　　　④受取寄附金</t>
  </si>
  <si>
    <t>　　　　　受取寄附金</t>
  </si>
  <si>
    <t>　　　⑤雑収益</t>
  </si>
  <si>
    <t>　　　　スポーツ事業費</t>
  </si>
  <si>
    <t>　　　　　印刷製本費</t>
  </si>
  <si>
    <t>　　　　　支払手数料</t>
  </si>
  <si>
    <t>　　　　　広告宣伝費</t>
  </si>
  <si>
    <t>　　　　　支払負担金</t>
  </si>
  <si>
    <t>　　　　文化事業費</t>
  </si>
  <si>
    <t>　　　　　使用料・賃借料</t>
  </si>
  <si>
    <t>　　　　　借上料</t>
  </si>
  <si>
    <t>　　　　　備品購入費</t>
  </si>
  <si>
    <t>　　　　都市公園運動施設管理費</t>
  </si>
  <si>
    <t>　　　　　給料手当</t>
  </si>
  <si>
    <t>　　　　　臨時雇賃金</t>
  </si>
  <si>
    <t>　　　　　光熱水費</t>
  </si>
  <si>
    <t>　　　　　燃料費</t>
  </si>
  <si>
    <t>　　　　　食糧費</t>
  </si>
  <si>
    <t>　　　　　使用料</t>
  </si>
  <si>
    <t>　　　　　賃借料</t>
  </si>
  <si>
    <t>　　　　　借上料</t>
  </si>
  <si>
    <t>　　　　社会体育施設管理費</t>
  </si>
  <si>
    <t>　　　　文化施設管理費</t>
  </si>
  <si>
    <t>　　　　　旅費交通費</t>
  </si>
  <si>
    <t>　　　　　食料費</t>
  </si>
  <si>
    <t>　　　　　修繕費</t>
  </si>
  <si>
    <t xml:space="preserve">          　燃料費</t>
  </si>
  <si>
    <t>　　　　運営管理費からの按分</t>
  </si>
  <si>
    <r>
      <t xml:space="preserve">     </t>
    </r>
    <r>
      <rPr>
        <sz val="11"/>
        <rFont val="ＭＳ Ｐゴシック"/>
        <family val="3"/>
      </rPr>
      <t>(1)基本財産評価益</t>
    </r>
  </si>
  <si>
    <r>
      <t>　　　　　</t>
    </r>
    <r>
      <rPr>
        <sz val="11"/>
        <rFont val="ＭＳ Ｐゴシック"/>
        <family val="3"/>
      </rPr>
      <t>基本財産受取利息</t>
    </r>
  </si>
  <si>
    <t>　　　　　一般正味財産への振替額</t>
  </si>
  <si>
    <t xml:space="preserve">          　基本財産受取利息（指定正味財産からの振替額）</t>
  </si>
  <si>
    <t>法人コード</t>
  </si>
  <si>
    <t>法人名</t>
  </si>
  <si>
    <t>雑費</t>
  </si>
  <si>
    <t>臨時雇賃金</t>
  </si>
  <si>
    <t>会議費</t>
  </si>
  <si>
    <t>旅費交通費</t>
  </si>
  <si>
    <t>通信運搬費</t>
  </si>
  <si>
    <t>消耗品費</t>
  </si>
  <si>
    <t>印刷製本費</t>
  </si>
  <si>
    <t>災害保険料</t>
  </si>
  <si>
    <t>諸謝金</t>
  </si>
  <si>
    <t>租税公課</t>
  </si>
  <si>
    <t>委託費</t>
  </si>
  <si>
    <t>手数料</t>
  </si>
  <si>
    <t>食糧費</t>
  </si>
  <si>
    <t>使用料</t>
  </si>
  <si>
    <t>広告宣伝費</t>
  </si>
  <si>
    <t>研修費</t>
  </si>
  <si>
    <t>退職給付掛金</t>
  </si>
  <si>
    <t>福利厚生費</t>
  </si>
  <si>
    <t>減価償却費</t>
  </si>
  <si>
    <t>消耗什器備品費</t>
  </si>
  <si>
    <t>修繕費</t>
  </si>
  <si>
    <t>燃料費</t>
  </si>
  <si>
    <t>賃借料</t>
  </si>
  <si>
    <t>支払負担金</t>
  </si>
  <si>
    <t>役員報酬</t>
  </si>
  <si>
    <t>交際費</t>
  </si>
  <si>
    <t>支払報酬</t>
  </si>
  <si>
    <t>(単位：円）</t>
  </si>
  <si>
    <t>科     目</t>
  </si>
  <si>
    <t>収益事業等会計</t>
  </si>
  <si>
    <t>内部取引控除</t>
  </si>
  <si>
    <t>公１（文化事業）</t>
  </si>
  <si>
    <t>公２（地域コミュニティ振興）</t>
  </si>
  <si>
    <t>収１（目的外の施設貸与）</t>
  </si>
  <si>
    <t>Ⅰ　一般正味財産増減の部</t>
  </si>
  <si>
    <t>１．経常増減の部</t>
  </si>
  <si>
    <t>（１）経常収益</t>
  </si>
  <si>
    <t>①基本財産運用益</t>
  </si>
  <si>
    <t>基本財産受取利息</t>
  </si>
  <si>
    <t>②利用料金収益</t>
  </si>
  <si>
    <t>③事業収益</t>
  </si>
  <si>
    <t>④受取補助金等</t>
  </si>
  <si>
    <t>⑤受取負担金</t>
  </si>
  <si>
    <t>受取負担金</t>
  </si>
  <si>
    <t>⑥雑収益</t>
  </si>
  <si>
    <t>（２）経常費用</t>
  </si>
  <si>
    <t>①事業費</t>
  </si>
  <si>
    <t>②管理費</t>
  </si>
  <si>
    <t>経常費用計</t>
  </si>
  <si>
    <t>評価損益等調整前当期経常増減額</t>
  </si>
  <si>
    <t>基本財産評価損益等</t>
  </si>
  <si>
    <t>特定資産評価損益等</t>
  </si>
  <si>
    <t>投資有価証券評価損益等</t>
  </si>
  <si>
    <t>評価損益等計</t>
  </si>
  <si>
    <t>当期経常増減額</t>
  </si>
  <si>
    <t>２．経常外増減の部</t>
  </si>
  <si>
    <t>（１）経常外収益</t>
  </si>
  <si>
    <t>経常外収益計</t>
  </si>
  <si>
    <t>（２）経常外費用</t>
  </si>
  <si>
    <t>経常外費用計</t>
  </si>
  <si>
    <t>当期経常外増減額</t>
  </si>
  <si>
    <t>税引前当期一般正味財産増減額</t>
  </si>
  <si>
    <t>法人税、住民税及び事業税</t>
  </si>
  <si>
    <t>当期一般正味財産増減額</t>
  </si>
  <si>
    <t>Ⅱ　指定正味財産増減の部</t>
  </si>
  <si>
    <t>当期指定正味財産増減額</t>
  </si>
  <si>
    <t>Ⅲ　正味財産期末残高</t>
  </si>
  <si>
    <r>
      <t>記載要領　：　下表の水色欄(</t>
    </r>
    <r>
      <rPr>
        <sz val="12"/>
        <color indexed="41"/>
        <rFont val="ＭＳ Ｐゴシック"/>
        <family val="3"/>
      </rPr>
      <t>■</t>
    </r>
    <r>
      <rPr>
        <sz val="12"/>
        <color indexed="63"/>
        <rFont val="ＭＳ Ｐゴシック"/>
        <family val="3"/>
      </rPr>
      <t>部分）を記載してください。また、必要に応じて、行を追加・削除してください。</t>
    </r>
  </si>
  <si>
    <t>A016249</t>
  </si>
  <si>
    <t>利用料金収益</t>
  </si>
  <si>
    <t>入場料等収益</t>
  </si>
  <si>
    <t>入場券販売手数料収益</t>
  </si>
  <si>
    <t>受託事業収益</t>
  </si>
  <si>
    <t>文化振興事業収益</t>
  </si>
  <si>
    <t>その他事業収益</t>
  </si>
  <si>
    <t>地域コミュニティ育成事業収益</t>
  </si>
  <si>
    <t>管理受託収益</t>
  </si>
  <si>
    <t>受取利息</t>
  </si>
  <si>
    <t>雑収益</t>
  </si>
  <si>
    <t>経常収益計</t>
  </si>
  <si>
    <t>給料手当</t>
  </si>
  <si>
    <t>退職給付掛金</t>
  </si>
  <si>
    <t>福利厚生費</t>
  </si>
  <si>
    <t>減価償却費</t>
  </si>
  <si>
    <t>消耗什器備品費</t>
  </si>
  <si>
    <t>修繕費</t>
  </si>
  <si>
    <t>燃料費</t>
  </si>
  <si>
    <t>光熱水費</t>
  </si>
  <si>
    <t>賃借料</t>
  </si>
  <si>
    <t>支払負担金</t>
  </si>
  <si>
    <t>報償費</t>
  </si>
  <si>
    <t>交際費</t>
  </si>
  <si>
    <t>支払利息</t>
  </si>
  <si>
    <t>受託事業費</t>
  </si>
  <si>
    <t>報償費</t>
  </si>
  <si>
    <t>給料手当</t>
  </si>
  <si>
    <t>会議費</t>
  </si>
  <si>
    <t>通信運搬費</t>
  </si>
  <si>
    <t>光熱水費</t>
  </si>
  <si>
    <t>災害保険料</t>
  </si>
  <si>
    <t>食糧費</t>
  </si>
  <si>
    <t>使用料</t>
  </si>
  <si>
    <t>広告宣伝費</t>
  </si>
  <si>
    <t>研修費</t>
  </si>
  <si>
    <t>支払利息</t>
  </si>
  <si>
    <t>一般正味財産期首残高</t>
  </si>
  <si>
    <t>一般正味財産期末残高</t>
  </si>
  <si>
    <t>公益財団法人　鴻巣市施設管理公社</t>
  </si>
  <si>
    <t>指定正味財産期首残高</t>
  </si>
  <si>
    <t>指定正味財産期末残高</t>
  </si>
  <si>
    <t>収支予算の事業別区分経理の内訳表</t>
  </si>
  <si>
    <t>平成　28年　4月　1日から平成　29年　3月　31日まで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</si>
</sst>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&quot;(&quot;General&quot;)&quot;"/>
    <numFmt numFmtId="179" formatCode="&quot;(&quot;#,###&quot;)&quot;"/>
    <numFmt numFmtId="180" formatCode="&quot;(-&quot;#,###&quot;)&quot;"/>
    <numFmt numFmtId="181" formatCode="&quot;(&quot;#,##0&quot;)&quot;"/>
    <numFmt numFmtId="182" formatCode="#,##0_);[Red]\(#,##0\)"/>
    <numFmt numFmtId="183" formatCode="#,##0;&quot;△ &quot;#,##0"/>
    <numFmt numFmtId="184" formatCode="#,##0.0"/>
    <numFmt numFmtId="185" formatCode="0;&quot;△ &quot;0"/>
    <numFmt numFmtId="186" formatCode="#,##0_ "/>
    <numFmt numFmtId="187" formatCode="0.00_ "/>
    <numFmt numFmtId="188" formatCode="#,##0.00_ "/>
    <numFmt numFmtId="189" formatCode="[&lt;=999]000;[&lt;=9999]000\-00;000\-0000"/>
    <numFmt numFmtId="190" formatCode="0.0%"/>
    <numFmt numFmtId="191" formatCode="#,##0_ ;[Red]\-#,##0\ 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;[Red]\-#,##0.0"/>
    <numFmt numFmtId="198" formatCode="0.0"/>
    <numFmt numFmtId="199" formatCode="#,##0.000;[Red]\-#,##0.000"/>
    <numFmt numFmtId="200" formatCode="\(#,##0;\)&quot;(△ &quot;#,##0\)"/>
    <numFmt numFmtId="201" formatCode="\(#,##0\);&quot;(△ 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color indexed="63"/>
      <name val="ＭＳ Ｐゴシック"/>
      <family val="3"/>
    </font>
    <font>
      <sz val="12"/>
      <color indexed="4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>
        <color indexed="63"/>
      </bottom>
    </border>
    <border>
      <left style="thin">
        <color indexed="17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3" fontId="0" fillId="0" borderId="10" xfId="49" applyNumberFormat="1" applyFont="1" applyBorder="1" applyAlignment="1">
      <alignment horizontal="right"/>
    </xf>
    <xf numFmtId="3" fontId="0" fillId="0" borderId="11" xfId="49" applyNumberFormat="1" applyFont="1" applyBorder="1" applyAlignment="1">
      <alignment horizontal="right"/>
    </xf>
    <xf numFmtId="3" fontId="0" fillId="0" borderId="12" xfId="49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49" applyNumberFormat="1" applyFont="1" applyAlignment="1">
      <alignment/>
    </xf>
    <xf numFmtId="3" fontId="0" fillId="0" borderId="0" xfId="49" applyNumberFormat="1" applyFon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14" xfId="49" applyNumberFormat="1" applyFont="1" applyBorder="1" applyAlignment="1">
      <alignment horizontal="center"/>
    </xf>
    <xf numFmtId="3" fontId="0" fillId="0" borderId="15" xfId="49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0" fillId="0" borderId="17" xfId="49" applyNumberFormat="1" applyFont="1" applyBorder="1" applyAlignment="1">
      <alignment horizontal="right"/>
    </xf>
    <xf numFmtId="3" fontId="0" fillId="0" borderId="18" xfId="49" applyNumberFormat="1" applyFont="1" applyBorder="1" applyAlignment="1">
      <alignment horizontal="right"/>
    </xf>
    <xf numFmtId="3" fontId="0" fillId="0" borderId="19" xfId="0" applyNumberFormat="1" applyBorder="1" applyAlignment="1">
      <alignment horizontal="left"/>
    </xf>
    <xf numFmtId="3" fontId="0" fillId="0" borderId="20" xfId="49" applyNumberFormat="1" applyFont="1" applyBorder="1" applyAlignment="1">
      <alignment horizontal="right"/>
    </xf>
    <xf numFmtId="3" fontId="0" fillId="0" borderId="19" xfId="49" applyNumberFormat="1" applyFont="1" applyBorder="1" applyAlignment="1">
      <alignment horizontal="left"/>
    </xf>
    <xf numFmtId="3" fontId="0" fillId="0" borderId="10" xfId="49" applyNumberFormat="1" applyFont="1" applyBorder="1" applyAlignment="1" quotePrefix="1">
      <alignment horizontal="right"/>
    </xf>
    <xf numFmtId="3" fontId="3" fillId="0" borderId="19" xfId="49" applyNumberFormat="1" applyFont="1" applyBorder="1" applyAlignment="1">
      <alignment horizontal="center"/>
    </xf>
    <xf numFmtId="3" fontId="0" fillId="0" borderId="11" xfId="49" applyNumberFormat="1" applyFont="1" applyBorder="1" applyAlignment="1">
      <alignment horizontal="right"/>
    </xf>
    <xf numFmtId="3" fontId="3" fillId="0" borderId="19" xfId="49" applyNumberFormat="1" applyFont="1" applyBorder="1" applyAlignment="1">
      <alignment horizontal="left"/>
    </xf>
    <xf numFmtId="3" fontId="3" fillId="0" borderId="21" xfId="49" applyNumberFormat="1" applyFont="1" applyBorder="1" applyAlignment="1">
      <alignment horizontal="left"/>
    </xf>
    <xf numFmtId="3" fontId="0" fillId="0" borderId="22" xfId="49" applyNumberFormat="1" applyFont="1" applyBorder="1" applyAlignment="1">
      <alignment horizontal="right"/>
    </xf>
    <xf numFmtId="3" fontId="0" fillId="0" borderId="0" xfId="49" applyNumberFormat="1" applyFont="1" applyAlignment="1">
      <alignment horizontal="left"/>
    </xf>
    <xf numFmtId="3" fontId="0" fillId="0" borderId="23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179" fontId="0" fillId="0" borderId="20" xfId="49" applyNumberFormat="1" applyFont="1" applyBorder="1" applyAlignment="1" quotePrefix="1">
      <alignment horizontal="right"/>
    </xf>
    <xf numFmtId="179" fontId="0" fillId="0" borderId="19" xfId="49" applyNumberFormat="1" applyFont="1" applyBorder="1" applyAlignment="1">
      <alignment horizontal="left"/>
    </xf>
    <xf numFmtId="179" fontId="0" fillId="0" borderId="10" xfId="49" applyNumberFormat="1" applyFont="1" applyBorder="1" applyAlignment="1" quotePrefix="1">
      <alignment horizontal="right"/>
    </xf>
    <xf numFmtId="179" fontId="0" fillId="0" borderId="20" xfId="49" applyNumberFormat="1" applyFont="1" applyBorder="1" applyAlignment="1">
      <alignment horizontal="right"/>
    </xf>
    <xf numFmtId="179" fontId="0" fillId="0" borderId="0" xfId="0" applyNumberFormat="1" applyAlignment="1">
      <alignment/>
    </xf>
    <xf numFmtId="180" fontId="0" fillId="0" borderId="10" xfId="49" applyNumberFormat="1" applyFont="1" applyBorder="1" applyAlignment="1" quotePrefix="1">
      <alignment horizontal="right"/>
    </xf>
    <xf numFmtId="181" fontId="0" fillId="0" borderId="10" xfId="49" applyNumberFormat="1" applyFont="1" applyBorder="1" applyAlignment="1" quotePrefix="1">
      <alignment horizontal="right"/>
    </xf>
    <xf numFmtId="181" fontId="0" fillId="0" borderId="19" xfId="49" applyNumberFormat="1" applyFont="1" applyBorder="1" applyAlignment="1">
      <alignment horizontal="left"/>
    </xf>
    <xf numFmtId="181" fontId="0" fillId="0" borderId="10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0" fillId="0" borderId="19" xfId="49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33" borderId="10" xfId="49" applyNumberFormat="1" applyFont="1" applyFill="1" applyBorder="1" applyAlignment="1">
      <alignment horizontal="center"/>
    </xf>
    <xf numFmtId="183" fontId="0" fillId="0" borderId="11" xfId="49" applyNumberFormat="1" applyFont="1" applyBorder="1" applyAlignment="1">
      <alignment horizontal="right"/>
    </xf>
    <xf numFmtId="183" fontId="0" fillId="0" borderId="12" xfId="49" applyNumberFormat="1" applyFont="1" applyBorder="1" applyAlignment="1">
      <alignment horizontal="right"/>
    </xf>
    <xf numFmtId="3" fontId="0" fillId="0" borderId="24" xfId="49" applyNumberFormat="1" applyFont="1" applyBorder="1" applyAlignment="1">
      <alignment horizontal="right"/>
    </xf>
    <xf numFmtId="3" fontId="0" fillId="0" borderId="25" xfId="49" applyNumberFormat="1" applyFont="1" applyBorder="1" applyAlignment="1">
      <alignment horizontal="right"/>
    </xf>
    <xf numFmtId="179" fontId="0" fillId="0" borderId="24" xfId="49" applyNumberFormat="1" applyFont="1" applyBorder="1" applyAlignment="1">
      <alignment horizontal="right"/>
    </xf>
    <xf numFmtId="179" fontId="0" fillId="0" borderId="24" xfId="49" applyNumberFormat="1" applyFont="1" applyBorder="1" applyAlignment="1" quotePrefix="1">
      <alignment horizontal="right"/>
    </xf>
    <xf numFmtId="179" fontId="0" fillId="0" borderId="25" xfId="49" applyNumberFormat="1" applyFont="1" applyBorder="1" applyAlignment="1" quotePrefix="1">
      <alignment horizontal="right"/>
    </xf>
    <xf numFmtId="181" fontId="0" fillId="0" borderId="24" xfId="49" applyNumberFormat="1" applyFont="1" applyBorder="1" applyAlignment="1" quotePrefix="1">
      <alignment horizontal="right"/>
    </xf>
    <xf numFmtId="179" fontId="0" fillId="0" borderId="25" xfId="49" applyNumberFormat="1" applyFont="1" applyBorder="1" applyAlignment="1">
      <alignment horizontal="right"/>
    </xf>
    <xf numFmtId="3" fontId="0" fillId="28" borderId="24" xfId="49" applyNumberFormat="1" applyFont="1" applyFill="1" applyBorder="1" applyAlignment="1">
      <alignment horizontal="right"/>
    </xf>
    <xf numFmtId="181" fontId="0" fillId="0" borderId="25" xfId="49" applyNumberFormat="1" applyFont="1" applyBorder="1" applyAlignment="1">
      <alignment horizontal="right"/>
    </xf>
    <xf numFmtId="3" fontId="0" fillId="0" borderId="26" xfId="49" applyNumberFormat="1" applyFont="1" applyBorder="1" applyAlignment="1">
      <alignment horizontal="right"/>
    </xf>
    <xf numFmtId="3" fontId="0" fillId="0" borderId="27" xfId="49" applyNumberFormat="1" applyFont="1" applyBorder="1" applyAlignment="1">
      <alignment horizontal="right"/>
    </xf>
    <xf numFmtId="3" fontId="0" fillId="0" borderId="24" xfId="49" applyNumberFormat="1" applyFont="1" applyBorder="1" applyAlignment="1" quotePrefix="1">
      <alignment horizontal="right"/>
    </xf>
    <xf numFmtId="184" fontId="4" fillId="0" borderId="0" xfId="49" applyNumberFormat="1" applyFont="1" applyAlignment="1">
      <alignment/>
    </xf>
    <xf numFmtId="3" fontId="0" fillId="28" borderId="28" xfId="49" applyNumberFormat="1" applyFont="1" applyFill="1" applyBorder="1" applyAlignment="1">
      <alignment horizontal="right"/>
    </xf>
    <xf numFmtId="3" fontId="0" fillId="0" borderId="28" xfId="49" applyNumberFormat="1" applyFont="1" applyBorder="1" applyAlignment="1">
      <alignment horizontal="right"/>
    </xf>
    <xf numFmtId="3" fontId="0" fillId="0" borderId="29" xfId="49" applyNumberFormat="1" applyFont="1" applyBorder="1" applyAlignment="1">
      <alignment horizontal="right"/>
    </xf>
    <xf numFmtId="3" fontId="0" fillId="28" borderId="11" xfId="49" applyNumberFormat="1" applyFont="1" applyFill="1" applyBorder="1" applyAlignment="1">
      <alignment horizontal="right"/>
    </xf>
    <xf numFmtId="3" fontId="0" fillId="34" borderId="26" xfId="49" applyNumberFormat="1" applyFont="1" applyFill="1" applyBorder="1" applyAlignment="1">
      <alignment horizontal="right"/>
    </xf>
    <xf numFmtId="183" fontId="0" fillId="0" borderId="24" xfId="49" applyNumberFormat="1" applyFont="1" applyBorder="1" applyAlignment="1">
      <alignment horizontal="right"/>
    </xf>
    <xf numFmtId="183" fontId="0" fillId="0" borderId="25" xfId="49" applyNumberFormat="1" applyFont="1" applyBorder="1" applyAlignment="1">
      <alignment horizontal="right"/>
    </xf>
    <xf numFmtId="3" fontId="0" fillId="0" borderId="24" xfId="49" applyNumberFormat="1" applyFont="1" applyFill="1" applyBorder="1" applyAlignment="1">
      <alignment horizontal="right"/>
    </xf>
    <xf numFmtId="183" fontId="0" fillId="0" borderId="10" xfId="49" applyNumberFormat="1" applyFont="1" applyBorder="1" applyAlignment="1">
      <alignment horizontal="right"/>
    </xf>
    <xf numFmtId="183" fontId="0" fillId="0" borderId="20" xfId="49" applyNumberFormat="1" applyFont="1" applyBorder="1" applyAlignment="1">
      <alignment horizontal="right"/>
    </xf>
    <xf numFmtId="183" fontId="0" fillId="0" borderId="26" xfId="49" applyNumberFormat="1" applyFont="1" applyBorder="1" applyAlignment="1">
      <alignment horizontal="right"/>
    </xf>
    <xf numFmtId="183" fontId="0" fillId="0" borderId="27" xfId="49" applyNumberFormat="1" applyFont="1" applyBorder="1" applyAlignment="1">
      <alignment horizontal="right"/>
    </xf>
    <xf numFmtId="183" fontId="0" fillId="0" borderId="22" xfId="49" applyNumberFormat="1" applyFont="1" applyBorder="1" applyAlignment="1">
      <alignment horizontal="right"/>
    </xf>
    <xf numFmtId="183" fontId="0" fillId="0" borderId="23" xfId="49" applyNumberFormat="1" applyFont="1" applyBorder="1" applyAlignment="1">
      <alignment horizontal="right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0" borderId="26" xfId="49" applyNumberFormat="1" applyFont="1" applyFill="1" applyBorder="1" applyAlignment="1">
      <alignment horizontal="right"/>
    </xf>
    <xf numFmtId="3" fontId="0" fillId="0" borderId="19" xfId="49" applyNumberFormat="1" applyFont="1" applyFill="1" applyBorder="1" applyAlignment="1">
      <alignment horizontal="left"/>
    </xf>
    <xf numFmtId="3" fontId="0" fillId="35" borderId="19" xfId="49" applyNumberFormat="1" applyFont="1" applyFill="1" applyBorder="1" applyAlignment="1">
      <alignment horizontal="left"/>
    </xf>
    <xf numFmtId="3" fontId="0" fillId="0" borderId="19" xfId="49" applyNumberFormat="1" applyFont="1" applyBorder="1" applyAlignment="1">
      <alignment horizontal="left"/>
    </xf>
    <xf numFmtId="3" fontId="0" fillId="35" borderId="19" xfId="49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183" fontId="0" fillId="0" borderId="30" xfId="51" applyNumberFormat="1" applyFont="1" applyFill="1" applyBorder="1" applyAlignment="1">
      <alignment vertical="center"/>
    </xf>
    <xf numFmtId="183" fontId="0" fillId="0" borderId="0" xfId="51" applyNumberFormat="1" applyFont="1" applyAlignment="1">
      <alignment vertical="center"/>
    </xf>
    <xf numFmtId="183" fontId="0" fillId="0" borderId="0" xfId="51" applyNumberFormat="1" applyFont="1" applyAlignment="1">
      <alignment vertical="center" wrapText="1"/>
    </xf>
    <xf numFmtId="183" fontId="0" fillId="0" borderId="0" xfId="51" applyNumberFormat="1" applyFont="1" applyFill="1" applyAlignment="1">
      <alignment vertical="center"/>
    </xf>
    <xf numFmtId="183" fontId="7" fillId="0" borderId="0" xfId="51" applyNumberFormat="1" applyFont="1" applyBorder="1" applyAlignment="1">
      <alignment horizontal="center" vertical="center"/>
    </xf>
    <xf numFmtId="183" fontId="7" fillId="0" borderId="0" xfId="51" applyNumberFormat="1" applyFont="1" applyBorder="1" applyAlignment="1">
      <alignment horizontal="right" vertical="center"/>
    </xf>
    <xf numFmtId="183" fontId="0" fillId="0" borderId="31" xfId="51" applyNumberFormat="1" applyFont="1" applyBorder="1" applyAlignment="1">
      <alignment vertical="center"/>
    </xf>
    <xf numFmtId="183" fontId="4" fillId="0" borderId="0" xfId="51" applyNumberFormat="1" applyFont="1" applyAlignment="1">
      <alignment vertical="center"/>
    </xf>
    <xf numFmtId="183" fontId="0" fillId="0" borderId="31" xfId="51" applyNumberFormat="1" applyFont="1" applyBorder="1" applyAlignment="1">
      <alignment horizontal="center" vertical="center"/>
    </xf>
    <xf numFmtId="183" fontId="10" fillId="0" borderId="0" xfId="51" applyNumberFormat="1" applyFont="1" applyFill="1" applyAlignment="1">
      <alignment vertical="center"/>
    </xf>
    <xf numFmtId="183" fontId="10" fillId="0" borderId="0" xfId="51" applyNumberFormat="1" applyFont="1" applyAlignment="1">
      <alignment vertical="center"/>
    </xf>
    <xf numFmtId="0" fontId="0" fillId="0" borderId="0" xfId="69" applyFont="1">
      <alignment/>
      <protection/>
    </xf>
    <xf numFmtId="0" fontId="0" fillId="0" borderId="0" xfId="69" applyFont="1" applyBorder="1">
      <alignment/>
      <protection/>
    </xf>
    <xf numFmtId="0" fontId="0" fillId="0" borderId="0" xfId="69" applyFont="1" applyFill="1">
      <alignment/>
      <protection/>
    </xf>
    <xf numFmtId="0" fontId="0" fillId="0" borderId="0" xfId="69" applyFont="1" applyFill="1" applyBorder="1">
      <alignment/>
      <protection/>
    </xf>
    <xf numFmtId="183" fontId="7" fillId="0" borderId="0" xfId="51" applyNumberFormat="1" applyFont="1" applyFill="1" applyBorder="1" applyAlignment="1">
      <alignment vertical="center"/>
    </xf>
    <xf numFmtId="183" fontId="7" fillId="0" borderId="0" xfId="51" applyNumberFormat="1" applyFont="1" applyFill="1" applyBorder="1" applyAlignment="1">
      <alignment horizontal="center" vertical="center"/>
    </xf>
    <xf numFmtId="183" fontId="0" fillId="0" borderId="31" xfId="51" applyNumberFormat="1" applyFont="1" applyFill="1" applyBorder="1" applyAlignment="1">
      <alignment horizontal="center" vertical="center"/>
    </xf>
    <xf numFmtId="183" fontId="0" fillId="0" borderId="32" xfId="51" applyNumberFormat="1" applyFont="1" applyFill="1" applyBorder="1" applyAlignment="1">
      <alignment vertical="center"/>
    </xf>
    <xf numFmtId="183" fontId="0" fillId="0" borderId="33" xfId="51" applyNumberFormat="1" applyFont="1" applyFill="1" applyBorder="1" applyAlignment="1">
      <alignment vertical="center"/>
    </xf>
    <xf numFmtId="183" fontId="0" fillId="0" borderId="34" xfId="51" applyNumberFormat="1" applyFont="1" applyFill="1" applyBorder="1" applyAlignment="1">
      <alignment vertical="center"/>
    </xf>
    <xf numFmtId="183" fontId="0" fillId="0" borderId="35" xfId="51" applyNumberFormat="1" applyFont="1" applyFill="1" applyBorder="1" applyAlignment="1">
      <alignment vertical="center"/>
    </xf>
    <xf numFmtId="183" fontId="0" fillId="0" borderId="36" xfId="51" applyNumberFormat="1" applyFont="1" applyFill="1" applyBorder="1" applyAlignment="1">
      <alignment vertical="center"/>
    </xf>
    <xf numFmtId="183" fontId="10" fillId="0" borderId="37" xfId="51" applyNumberFormat="1" applyFont="1" applyFill="1" applyBorder="1" applyAlignment="1">
      <alignment vertical="center"/>
    </xf>
    <xf numFmtId="183" fontId="10" fillId="0" borderId="38" xfId="51" applyNumberFormat="1" applyFont="1" applyFill="1" applyBorder="1" applyAlignment="1">
      <alignment vertical="center"/>
    </xf>
    <xf numFmtId="183" fontId="11" fillId="0" borderId="38" xfId="51" applyNumberFormat="1" applyFont="1" applyFill="1" applyBorder="1" applyAlignment="1">
      <alignment vertical="center"/>
    </xf>
    <xf numFmtId="183" fontId="10" fillId="0" borderId="39" xfId="51" applyNumberFormat="1" applyFont="1" applyFill="1" applyBorder="1" applyAlignment="1">
      <alignment vertical="center"/>
    </xf>
    <xf numFmtId="183" fontId="0" fillId="0" borderId="40" xfId="51" applyNumberFormat="1" applyFont="1" applyFill="1" applyBorder="1" applyAlignment="1">
      <alignment vertical="center"/>
    </xf>
    <xf numFmtId="183" fontId="0" fillId="0" borderId="31" xfId="51" applyNumberFormat="1" applyFont="1" applyFill="1" applyBorder="1" applyAlignment="1">
      <alignment vertical="center"/>
    </xf>
    <xf numFmtId="183" fontId="0" fillId="0" borderId="41" xfId="51" applyNumberFormat="1" applyFont="1" applyFill="1" applyBorder="1" applyAlignment="1">
      <alignment vertical="center"/>
    </xf>
    <xf numFmtId="183" fontId="4" fillId="0" borderId="40" xfId="51" applyNumberFormat="1" applyFont="1" applyFill="1" applyBorder="1" applyAlignment="1">
      <alignment vertical="center"/>
    </xf>
    <xf numFmtId="183" fontId="4" fillId="0" borderId="31" xfId="51" applyNumberFormat="1" applyFont="1" applyFill="1" applyBorder="1" applyAlignment="1">
      <alignment vertical="center"/>
    </xf>
    <xf numFmtId="183" fontId="4" fillId="0" borderId="41" xfId="51" applyNumberFormat="1" applyFont="1" applyFill="1" applyBorder="1" applyAlignment="1">
      <alignment vertical="center"/>
    </xf>
    <xf numFmtId="183" fontId="0" fillId="0" borderId="0" xfId="51" applyNumberFormat="1" applyFont="1" applyBorder="1" applyAlignment="1">
      <alignment vertical="center"/>
    </xf>
    <xf numFmtId="183" fontId="6" fillId="0" borderId="30" xfId="51" applyNumberFormat="1" applyFont="1" applyFill="1" applyBorder="1" applyAlignment="1">
      <alignment vertical="center"/>
    </xf>
    <xf numFmtId="183" fontId="8" fillId="36" borderId="36" xfId="51" applyNumberFormat="1" applyFont="1" applyFill="1" applyBorder="1" applyAlignment="1">
      <alignment vertical="center" shrinkToFit="1"/>
    </xf>
    <xf numFmtId="183" fontId="8" fillId="36" borderId="34" xfId="51" applyNumberFormat="1" applyFont="1" applyFill="1" applyBorder="1" applyAlignment="1">
      <alignment vertical="center" shrinkToFit="1"/>
    </xf>
    <xf numFmtId="183" fontId="8" fillId="36" borderId="42" xfId="51" applyNumberFormat="1" applyFont="1" applyFill="1" applyBorder="1" applyAlignment="1">
      <alignment vertical="center" shrinkToFit="1"/>
    </xf>
    <xf numFmtId="183" fontId="8" fillId="36" borderId="0" xfId="51" applyNumberFormat="1" applyFont="1" applyFill="1" applyBorder="1" applyAlignment="1">
      <alignment vertical="center" shrinkToFit="1"/>
    </xf>
    <xf numFmtId="183" fontId="0" fillId="36" borderId="42" xfId="51" applyNumberFormat="1" applyFont="1" applyFill="1" applyBorder="1" applyAlignment="1">
      <alignment vertical="center" shrinkToFit="1"/>
    </xf>
    <xf numFmtId="183" fontId="0" fillId="36" borderId="0" xfId="51" applyNumberFormat="1" applyFont="1" applyFill="1" applyBorder="1" applyAlignment="1">
      <alignment vertical="center" shrinkToFit="1"/>
    </xf>
    <xf numFmtId="183" fontId="8" fillId="36" borderId="43" xfId="51" applyNumberFormat="1" applyFont="1" applyFill="1" applyBorder="1" applyAlignment="1">
      <alignment vertical="center" shrinkToFit="1"/>
    </xf>
    <xf numFmtId="183" fontId="8" fillId="36" borderId="44" xfId="51" applyNumberFormat="1" applyFont="1" applyFill="1" applyBorder="1" applyAlignment="1">
      <alignment vertical="center" shrinkToFit="1"/>
    </xf>
    <xf numFmtId="183" fontId="0" fillId="0" borderId="11" xfId="51" applyNumberFormat="1" applyFont="1" applyFill="1" applyBorder="1" applyAlignment="1">
      <alignment vertical="center"/>
    </xf>
    <xf numFmtId="183" fontId="0" fillId="0" borderId="11" xfId="51" applyNumberFormat="1" applyFont="1" applyFill="1" applyBorder="1" applyAlignment="1">
      <alignment vertical="center" shrinkToFit="1"/>
    </xf>
    <xf numFmtId="183" fontId="8" fillId="0" borderId="11" xfId="51" applyNumberFormat="1" applyFont="1" applyFill="1" applyBorder="1" applyAlignment="1">
      <alignment vertical="center" shrinkToFit="1"/>
    </xf>
    <xf numFmtId="183" fontId="0" fillId="0" borderId="33" xfId="51" applyNumberFormat="1" applyFont="1" applyFill="1" applyBorder="1" applyAlignment="1">
      <alignment vertical="center"/>
    </xf>
    <xf numFmtId="183" fontId="0" fillId="0" borderId="33" xfId="51" applyNumberFormat="1" applyFont="1" applyFill="1" applyBorder="1" applyAlignment="1">
      <alignment vertical="center" shrinkToFit="1"/>
    </xf>
    <xf numFmtId="183" fontId="0" fillId="0" borderId="45" xfId="51" applyNumberFormat="1" applyFont="1" applyFill="1" applyBorder="1" applyAlignment="1">
      <alignment vertical="center" shrinkToFit="1"/>
    </xf>
    <xf numFmtId="183" fontId="0" fillId="0" borderId="41" xfId="51" applyNumberFormat="1" applyFont="1" applyFill="1" applyBorder="1" applyAlignment="1">
      <alignment vertical="center" shrinkToFit="1"/>
    </xf>
    <xf numFmtId="183" fontId="8" fillId="36" borderId="17" xfId="51" applyNumberFormat="1" applyFont="1" applyFill="1" applyBorder="1" applyAlignment="1">
      <alignment vertical="center" shrinkToFit="1"/>
    </xf>
    <xf numFmtId="183" fontId="8" fillId="36" borderId="45" xfId="51" applyNumberFormat="1" applyFont="1" applyFill="1" applyBorder="1" applyAlignment="1">
      <alignment vertical="center" shrinkToFit="1"/>
    </xf>
    <xf numFmtId="183" fontId="0" fillId="0" borderId="0" xfId="51" applyNumberFormat="1" applyFont="1" applyFill="1" applyBorder="1" applyAlignment="1">
      <alignment vertical="center"/>
    </xf>
    <xf numFmtId="183" fontId="48" fillId="37" borderId="11" xfId="51" applyNumberFormat="1" applyFont="1" applyFill="1" applyBorder="1" applyAlignment="1">
      <alignment vertical="center" shrinkToFit="1"/>
    </xf>
    <xf numFmtId="183" fontId="48" fillId="37" borderId="33" xfId="51" applyNumberFormat="1" applyFont="1" applyFill="1" applyBorder="1" applyAlignment="1">
      <alignment vertical="center" shrinkToFit="1"/>
    </xf>
    <xf numFmtId="183" fontId="48" fillId="37" borderId="46" xfId="51" applyNumberFormat="1" applyFont="1" applyFill="1" applyBorder="1" applyAlignment="1">
      <alignment vertical="center" shrinkToFit="1"/>
    </xf>
    <xf numFmtId="183" fontId="48" fillId="38" borderId="11" xfId="51" applyNumberFormat="1" applyFont="1" applyFill="1" applyBorder="1" applyAlignment="1">
      <alignment vertical="center" shrinkToFit="1"/>
    </xf>
    <xf numFmtId="183" fontId="8" fillId="36" borderId="11" xfId="51" applyNumberFormat="1" applyFont="1" applyFill="1" applyBorder="1" applyAlignment="1">
      <alignment vertical="center" shrinkToFit="1"/>
    </xf>
    <xf numFmtId="0" fontId="6" fillId="0" borderId="11" xfId="69" applyFont="1" applyBorder="1" applyAlignment="1">
      <alignment horizontal="center" vertical="center" shrinkToFit="1"/>
      <protection/>
    </xf>
    <xf numFmtId="0" fontId="6" fillId="0" borderId="11" xfId="69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83" fontId="0" fillId="0" borderId="32" xfId="51" applyNumberFormat="1" applyFont="1" applyFill="1" applyBorder="1" applyAlignment="1">
      <alignment vertical="center"/>
    </xf>
    <xf numFmtId="183" fontId="0" fillId="0" borderId="47" xfId="51" applyNumberFormat="1" applyFont="1" applyFill="1" applyBorder="1" applyAlignment="1">
      <alignment vertical="center"/>
    </xf>
    <xf numFmtId="183" fontId="0" fillId="0" borderId="32" xfId="51" applyNumberFormat="1" applyFont="1" applyFill="1" applyBorder="1" applyAlignment="1">
      <alignment vertical="center" shrinkToFit="1"/>
    </xf>
    <xf numFmtId="183" fontId="0" fillId="0" borderId="48" xfId="51" applyNumberFormat="1" applyFont="1" applyFill="1" applyBorder="1" applyAlignment="1">
      <alignment vertical="center" shrinkToFit="1"/>
    </xf>
    <xf numFmtId="183" fontId="0" fillId="0" borderId="40" xfId="51" applyNumberFormat="1" applyFont="1" applyFill="1" applyBorder="1" applyAlignment="1">
      <alignment vertical="center" shrinkToFit="1"/>
    </xf>
    <xf numFmtId="183" fontId="0" fillId="0" borderId="49" xfId="51" applyNumberFormat="1" applyFont="1" applyFill="1" applyBorder="1" applyAlignment="1">
      <alignment vertical="center" shrinkToFit="1"/>
    </xf>
    <xf numFmtId="183" fontId="0" fillId="0" borderId="11" xfId="51" applyNumberFormat="1" applyFont="1" applyFill="1" applyBorder="1" applyAlignment="1">
      <alignment horizontal="center" vertical="center" wrapText="1"/>
    </xf>
    <xf numFmtId="183" fontId="0" fillId="0" borderId="32" xfId="51" applyNumberFormat="1" applyFont="1" applyFill="1" applyBorder="1" applyAlignment="1">
      <alignment horizontal="center" vertical="center" wrapText="1"/>
    </xf>
    <xf numFmtId="183" fontId="10" fillId="0" borderId="50" xfId="51" applyNumberFormat="1" applyFont="1" applyFill="1" applyBorder="1" applyAlignment="1">
      <alignment vertical="center" shrinkToFit="1"/>
    </xf>
    <xf numFmtId="183" fontId="10" fillId="0" borderId="51" xfId="51" applyNumberFormat="1" applyFont="1" applyFill="1" applyBorder="1" applyAlignment="1">
      <alignment vertical="center" shrinkToFit="1"/>
    </xf>
    <xf numFmtId="183" fontId="10" fillId="0" borderId="39" xfId="51" applyNumberFormat="1" applyFont="1" applyFill="1" applyBorder="1" applyAlignment="1">
      <alignment vertical="center" shrinkToFit="1"/>
    </xf>
    <xf numFmtId="183" fontId="10" fillId="0" borderId="52" xfId="51" applyNumberFormat="1" applyFont="1" applyFill="1" applyBorder="1" applyAlignment="1">
      <alignment vertical="center" shrinkToFit="1"/>
    </xf>
    <xf numFmtId="183" fontId="0" fillId="0" borderId="47" xfId="51" applyNumberFormat="1" applyFont="1" applyFill="1" applyBorder="1" applyAlignment="1">
      <alignment vertical="center" shrinkToFit="1"/>
    </xf>
    <xf numFmtId="183" fontId="10" fillId="0" borderId="53" xfId="51" applyNumberFormat="1" applyFont="1" applyFill="1" applyBorder="1" applyAlignment="1">
      <alignment vertical="center" shrinkToFit="1"/>
    </xf>
    <xf numFmtId="183" fontId="4" fillId="0" borderId="45" xfId="51" applyNumberFormat="1" applyFont="1" applyFill="1" applyBorder="1" applyAlignment="1">
      <alignment vertical="center" shrinkToFit="1"/>
    </xf>
    <xf numFmtId="183" fontId="4" fillId="0" borderId="40" xfId="51" applyNumberFormat="1" applyFont="1" applyFill="1" applyBorder="1" applyAlignment="1">
      <alignment vertical="center" shrinkToFit="1"/>
    </xf>
    <xf numFmtId="183" fontId="4" fillId="0" borderId="41" xfId="51" applyNumberFormat="1" applyFont="1" applyFill="1" applyBorder="1" applyAlignment="1">
      <alignment vertical="center" shrinkToFit="1"/>
    </xf>
    <xf numFmtId="3" fontId="0" fillId="0" borderId="0" xfId="0" applyNumberFormat="1" applyAlignment="1">
      <alignment horizontal="center"/>
    </xf>
    <xf numFmtId="178" fontId="2" fillId="0" borderId="0" xfId="0" applyNumberFormat="1" applyFont="1" applyAlignment="1">
      <alignment horizontal="center"/>
    </xf>
    <xf numFmtId="3" fontId="0" fillId="28" borderId="17" xfId="49" applyNumberFormat="1" applyFont="1" applyFill="1" applyBorder="1" applyAlignment="1">
      <alignment horizontal="center" wrapText="1"/>
    </xf>
    <xf numFmtId="3" fontId="0" fillId="28" borderId="10" xfId="49" applyNumberFormat="1" applyFont="1" applyFill="1" applyBorder="1" applyAlignment="1">
      <alignment horizontal="center" wrapText="1"/>
    </xf>
    <xf numFmtId="3" fontId="0" fillId="28" borderId="45" xfId="49" applyNumberFormat="1" applyFont="1" applyFill="1" applyBorder="1" applyAlignment="1">
      <alignment horizontal="center" wrapText="1"/>
    </xf>
    <xf numFmtId="3" fontId="0" fillId="28" borderId="17" xfId="49" applyNumberFormat="1" applyFont="1" applyFill="1" applyBorder="1" applyAlignment="1">
      <alignment horizontal="center" vertical="top" wrapText="1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28" borderId="45" xfId="49" applyNumberFormat="1" applyFont="1" applyFill="1" applyBorder="1" applyAlignment="1">
      <alignment horizontal="center" vertical="top" wrapText="1"/>
    </xf>
    <xf numFmtId="3" fontId="0" fillId="28" borderId="54" xfId="49" applyNumberFormat="1" applyFont="1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49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5" fillId="33" borderId="17" xfId="49" applyNumberFormat="1" applyFont="1" applyFill="1" applyBorder="1" applyAlignment="1">
      <alignment horizontal="center" vertical="top" wrapText="1"/>
    </xf>
    <xf numFmtId="3" fontId="5" fillId="33" borderId="10" xfId="49" applyNumberFormat="1" applyFont="1" applyFill="1" applyBorder="1" applyAlignment="1">
      <alignment horizontal="center" vertical="top" wrapText="1"/>
    </xf>
    <xf numFmtId="3" fontId="5" fillId="33" borderId="45" xfId="49" applyNumberFormat="1" applyFont="1" applyFill="1" applyBorder="1" applyAlignment="1">
      <alignment horizontal="center" vertical="top" wrapText="1"/>
    </xf>
    <xf numFmtId="3" fontId="0" fillId="33" borderId="17" xfId="49" applyNumberFormat="1" applyFont="1" applyFill="1" applyBorder="1" applyAlignment="1">
      <alignment horizontal="center" vertical="top" wrapText="1"/>
    </xf>
    <xf numFmtId="3" fontId="0" fillId="33" borderId="10" xfId="49" applyNumberFormat="1" applyFont="1" applyFill="1" applyBorder="1" applyAlignment="1">
      <alignment horizontal="center" vertical="top" wrapText="1"/>
    </xf>
    <xf numFmtId="3" fontId="0" fillId="33" borderId="45" xfId="49" applyNumberFormat="1" applyFont="1" applyFill="1" applyBorder="1" applyAlignment="1">
      <alignment horizontal="center" vertical="top" wrapText="1"/>
    </xf>
    <xf numFmtId="3" fontId="0" fillId="33" borderId="54" xfId="49" applyNumberFormat="1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9" borderId="5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59" xfId="49" applyNumberFormat="1" applyFont="1" applyBorder="1" applyAlignment="1">
      <alignment horizontal="center" vertical="center"/>
    </xf>
    <xf numFmtId="3" fontId="4" fillId="28" borderId="17" xfId="49" applyNumberFormat="1" applyFont="1" applyFill="1" applyBorder="1" applyAlignment="1">
      <alignment horizontal="center" vertical="center" wrapText="1"/>
    </xf>
    <xf numFmtId="3" fontId="4" fillId="28" borderId="10" xfId="49" applyNumberFormat="1" applyFont="1" applyFill="1" applyBorder="1" applyAlignment="1">
      <alignment horizontal="center" vertical="center" wrapText="1"/>
    </xf>
    <xf numFmtId="3" fontId="4" fillId="28" borderId="45" xfId="49" applyNumberFormat="1" applyFont="1" applyFill="1" applyBorder="1" applyAlignment="1">
      <alignment horizontal="center" vertical="center" wrapText="1"/>
    </xf>
    <xf numFmtId="3" fontId="0" fillId="28" borderId="17" xfId="49" applyNumberFormat="1" applyFont="1" applyFill="1" applyBorder="1" applyAlignment="1">
      <alignment horizontal="center" vertical="center" wrapText="1"/>
    </xf>
    <xf numFmtId="3" fontId="0" fillId="28" borderId="10" xfId="49" applyNumberFormat="1" applyFont="1" applyFill="1" applyBorder="1" applyAlignment="1">
      <alignment horizontal="center" vertical="center" wrapText="1"/>
    </xf>
    <xf numFmtId="3" fontId="0" fillId="28" borderId="45" xfId="49" applyNumberFormat="1" applyFont="1" applyFill="1" applyBorder="1" applyAlignment="1">
      <alignment horizontal="center" vertical="center" wrapText="1"/>
    </xf>
    <xf numFmtId="3" fontId="0" fillId="33" borderId="17" xfId="49" applyNumberFormat="1" applyFont="1" applyFill="1" applyBorder="1" applyAlignment="1">
      <alignment horizontal="center" vertical="center" wrapText="1"/>
    </xf>
    <xf numFmtId="3" fontId="0" fillId="33" borderId="10" xfId="49" applyNumberFormat="1" applyFont="1" applyFill="1" applyBorder="1" applyAlignment="1">
      <alignment horizontal="center" vertical="center" wrapText="1"/>
    </xf>
    <xf numFmtId="3" fontId="0" fillId="33" borderId="45" xfId="49" applyNumberFormat="1" applyFont="1" applyFill="1" applyBorder="1" applyAlignment="1">
      <alignment horizontal="center" vertical="center" wrapText="1"/>
    </xf>
    <xf numFmtId="3" fontId="0" fillId="28" borderId="17" xfId="49" applyNumberFormat="1" applyFont="1" applyFill="1" applyBorder="1" applyAlignment="1">
      <alignment horizontal="center" vertical="center"/>
    </xf>
    <xf numFmtId="3" fontId="0" fillId="28" borderId="10" xfId="49" applyNumberFormat="1" applyFont="1" applyFill="1" applyBorder="1" applyAlignment="1">
      <alignment horizontal="center" vertical="center"/>
    </xf>
    <xf numFmtId="3" fontId="0" fillId="28" borderId="45" xfId="49" applyNumberFormat="1" applyFont="1" applyFill="1" applyBorder="1" applyAlignment="1">
      <alignment horizontal="center" vertical="center"/>
    </xf>
    <xf numFmtId="3" fontId="0" fillId="33" borderId="17" xfId="49" applyNumberFormat="1" applyFont="1" applyFill="1" applyBorder="1" applyAlignment="1">
      <alignment horizontal="center" vertical="center"/>
    </xf>
    <xf numFmtId="3" fontId="0" fillId="33" borderId="10" xfId="49" applyNumberFormat="1" applyFont="1" applyFill="1" applyBorder="1" applyAlignment="1">
      <alignment horizontal="center" vertical="center"/>
    </xf>
    <xf numFmtId="3" fontId="0" fillId="33" borderId="45" xfId="49" applyNumberFormat="1" applyFont="1" applyFill="1" applyBorder="1" applyAlignment="1">
      <alignment horizontal="center" vertical="center"/>
    </xf>
    <xf numFmtId="183" fontId="9" fillId="0" borderId="0" xfId="5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7" fillId="0" borderId="0" xfId="51" applyNumberFormat="1" applyFont="1" applyBorder="1" applyAlignment="1">
      <alignment horizontal="center" vertical="center"/>
    </xf>
    <xf numFmtId="0" fontId="0" fillId="37" borderId="32" xfId="6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3" fontId="0" fillId="0" borderId="32" xfId="51" applyNumberFormat="1" applyFont="1" applyFill="1" applyBorder="1" applyAlignment="1">
      <alignment horizontal="center" vertical="center"/>
    </xf>
    <xf numFmtId="183" fontId="0" fillId="0" borderId="30" xfId="51" applyNumberFormat="1" applyFont="1" applyFill="1" applyBorder="1" applyAlignment="1">
      <alignment horizontal="center" vertical="center"/>
    </xf>
    <xf numFmtId="183" fontId="0" fillId="0" borderId="33" xfId="51" applyNumberFormat="1" applyFont="1" applyFill="1" applyBorder="1" applyAlignment="1">
      <alignment horizontal="center" vertical="center"/>
    </xf>
    <xf numFmtId="183" fontId="0" fillId="0" borderId="60" xfId="51" applyNumberFormat="1" applyFont="1" applyFill="1" applyBorder="1" applyAlignment="1">
      <alignment horizontal="center" vertical="center"/>
    </xf>
    <xf numFmtId="183" fontId="0" fillId="0" borderId="36" xfId="51" applyNumberFormat="1" applyFont="1" applyFill="1" applyBorder="1" applyAlignment="1">
      <alignment horizontal="center" vertical="center"/>
    </xf>
    <xf numFmtId="183" fontId="0" fillId="0" borderId="34" xfId="51" applyNumberFormat="1" applyFont="1" applyFill="1" applyBorder="1" applyAlignment="1">
      <alignment horizontal="center" vertical="center"/>
    </xf>
    <xf numFmtId="183" fontId="0" fillId="0" borderId="35" xfId="51" applyNumberFormat="1" applyFont="1" applyFill="1" applyBorder="1" applyAlignment="1">
      <alignment horizontal="center" vertical="center"/>
    </xf>
    <xf numFmtId="183" fontId="0" fillId="0" borderId="40" xfId="51" applyNumberFormat="1" applyFont="1" applyFill="1" applyBorder="1" applyAlignment="1">
      <alignment horizontal="center" vertical="center"/>
    </xf>
    <xf numFmtId="183" fontId="0" fillId="0" borderId="31" xfId="51" applyNumberFormat="1" applyFont="1" applyFill="1" applyBorder="1" applyAlignment="1">
      <alignment horizontal="center" vertical="center"/>
    </xf>
    <xf numFmtId="183" fontId="0" fillId="0" borderId="41" xfId="51" applyNumberFormat="1" applyFont="1" applyFill="1" applyBorder="1" applyAlignment="1">
      <alignment horizontal="center" vertical="center"/>
    </xf>
    <xf numFmtId="183" fontId="0" fillId="0" borderId="46" xfId="51" applyNumberFormat="1" applyFont="1" applyFill="1" applyBorder="1" applyAlignment="1">
      <alignment horizontal="center" vertical="center"/>
    </xf>
    <xf numFmtId="183" fontId="0" fillId="0" borderId="47" xfId="51" applyNumberFormat="1" applyFont="1" applyFill="1" applyBorder="1" applyAlignment="1">
      <alignment horizontal="center" vertical="center"/>
    </xf>
    <xf numFmtId="183" fontId="0" fillId="0" borderId="61" xfId="51" applyNumberFormat="1" applyFont="1" applyFill="1" applyBorder="1" applyAlignment="1">
      <alignment horizontal="center" vertical="center" wrapText="1"/>
    </xf>
    <xf numFmtId="183" fontId="0" fillId="0" borderId="62" xfId="51" applyNumberFormat="1" applyFont="1" applyFill="1" applyBorder="1" applyAlignment="1">
      <alignment horizontal="center" vertical="center" wrapText="1"/>
    </xf>
    <xf numFmtId="183" fontId="0" fillId="0" borderId="17" xfId="51" applyNumberFormat="1" applyFont="1" applyFill="1" applyBorder="1" applyAlignment="1">
      <alignment horizontal="center" vertical="center"/>
    </xf>
    <xf numFmtId="183" fontId="0" fillId="0" borderId="45" xfId="51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_別表1-C④公益目的事業比率計算表　兼　費用擬制額の事業別振り分け表【参考様式】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4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84772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0</xdr:col>
      <xdr:colOff>1847850</xdr:colOff>
      <xdr:row>1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42875" y="114300"/>
          <a:ext cx="17049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給料手当按分前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11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30.625" style="5" customWidth="1"/>
    <col min="2" max="3" width="15.875" style="6" customWidth="1"/>
    <col min="4" max="4" width="12.625" style="6" customWidth="1"/>
    <col min="5" max="5" width="12.125" style="6" customWidth="1"/>
    <col min="6" max="16384" width="9.00390625" style="4" customWidth="1"/>
  </cols>
  <sheetData>
    <row r="1" spans="1:5" ht="25.5">
      <c r="A1" s="160" t="s">
        <v>0</v>
      </c>
      <c r="B1" s="160"/>
      <c r="C1" s="160"/>
      <c r="D1" s="160"/>
      <c r="E1" s="160"/>
    </row>
    <row r="3" spans="1:5" ht="13.5">
      <c r="A3" s="159" t="s">
        <v>5</v>
      </c>
      <c r="B3" s="159"/>
      <c r="C3" s="159"/>
      <c r="D3" s="159"/>
      <c r="E3" s="159"/>
    </row>
    <row r="4" ht="14.25" thickBot="1">
      <c r="E4" s="7" t="s">
        <v>1</v>
      </c>
    </row>
    <row r="5" spans="1:5" ht="13.5">
      <c r="A5" s="8" t="s">
        <v>8</v>
      </c>
      <c r="B5" s="9" t="s">
        <v>2</v>
      </c>
      <c r="C5" s="9" t="s">
        <v>3</v>
      </c>
      <c r="D5" s="9" t="s">
        <v>4</v>
      </c>
      <c r="E5" s="10" t="s">
        <v>6</v>
      </c>
    </row>
    <row r="6" spans="1:8" ht="13.5">
      <c r="A6" s="11" t="s">
        <v>7</v>
      </c>
      <c r="B6" s="12"/>
      <c r="C6" s="12"/>
      <c r="D6" s="12"/>
      <c r="E6" s="13"/>
      <c r="H6"/>
    </row>
    <row r="7" spans="1:5" ht="13.5">
      <c r="A7" s="14" t="s">
        <v>10</v>
      </c>
      <c r="B7" s="1"/>
      <c r="C7" s="1"/>
      <c r="D7" s="1"/>
      <c r="E7" s="15"/>
    </row>
    <row r="8" spans="1:5" ht="13.5">
      <c r="A8" s="14" t="s">
        <v>27</v>
      </c>
      <c r="B8" s="1"/>
      <c r="C8" s="1"/>
      <c r="D8" s="1"/>
      <c r="E8" s="15"/>
    </row>
    <row r="9" spans="1:5" ht="13.5">
      <c r="A9" s="16" t="s">
        <v>11</v>
      </c>
      <c r="B9" s="25">
        <v>36088800</v>
      </c>
      <c r="C9" s="1"/>
      <c r="D9" s="1"/>
      <c r="E9" s="26">
        <f>SUM(B9:D9)</f>
        <v>36088800</v>
      </c>
    </row>
    <row r="10" spans="1:5" ht="13.5">
      <c r="A10" s="16" t="s">
        <v>12</v>
      </c>
      <c r="B10" s="1">
        <v>36088800</v>
      </c>
      <c r="C10" s="1"/>
      <c r="D10" s="1"/>
      <c r="E10" s="15">
        <f>SUM(B10:D10)</f>
        <v>36088800</v>
      </c>
    </row>
    <row r="11" spans="1:5" s="30" customFormat="1" ht="13.5">
      <c r="A11" s="27" t="s">
        <v>13</v>
      </c>
      <c r="B11" s="28">
        <v>235000</v>
      </c>
      <c r="C11" s="28">
        <v>195432941</v>
      </c>
      <c r="D11" s="25"/>
      <c r="E11" s="29">
        <f aca="true" t="shared" si="0" ref="E11:E74">SUM(B11:D11)</f>
        <v>195667941</v>
      </c>
    </row>
    <row r="12" spans="1:5" ht="13.5">
      <c r="A12" s="16" t="s">
        <v>14</v>
      </c>
      <c r="B12" s="1"/>
      <c r="C12" s="1">
        <v>191004565</v>
      </c>
      <c r="D12" s="1"/>
      <c r="E12" s="15">
        <f t="shared" si="0"/>
        <v>191004565</v>
      </c>
    </row>
    <row r="13" spans="1:5" ht="13.5">
      <c r="A13" s="16" t="s">
        <v>15</v>
      </c>
      <c r="B13" s="1">
        <v>120000</v>
      </c>
      <c r="C13" s="1">
        <v>4428376</v>
      </c>
      <c r="D13" s="1"/>
      <c r="E13" s="15">
        <f t="shared" si="0"/>
        <v>4548376</v>
      </c>
    </row>
    <row r="14" spans="1:5" ht="13.5">
      <c r="A14" s="16" t="s">
        <v>16</v>
      </c>
      <c r="B14" s="1">
        <v>115000</v>
      </c>
      <c r="C14" s="1"/>
      <c r="D14" s="1"/>
      <c r="E14" s="15">
        <f t="shared" si="0"/>
        <v>115000</v>
      </c>
    </row>
    <row r="15" spans="1:5" s="30" customFormat="1" ht="13.5">
      <c r="A15" s="27" t="s">
        <v>17</v>
      </c>
      <c r="B15" s="28">
        <v>500000</v>
      </c>
      <c r="C15" s="25"/>
      <c r="D15" s="25"/>
      <c r="E15" s="29">
        <f t="shared" si="0"/>
        <v>500000</v>
      </c>
    </row>
    <row r="16" spans="1:5" ht="13.5">
      <c r="A16" s="16" t="s">
        <v>18</v>
      </c>
      <c r="B16" s="1">
        <v>500000</v>
      </c>
      <c r="C16" s="1"/>
      <c r="D16" s="1"/>
      <c r="E16" s="15">
        <f t="shared" si="0"/>
        <v>500000</v>
      </c>
    </row>
    <row r="17" spans="1:5" s="30" customFormat="1" ht="13.5">
      <c r="A17" s="27" t="s">
        <v>19</v>
      </c>
      <c r="B17" s="25"/>
      <c r="C17" s="28">
        <v>15106500</v>
      </c>
      <c r="D17" s="25"/>
      <c r="E17" s="29">
        <f t="shared" si="0"/>
        <v>15106500</v>
      </c>
    </row>
    <row r="18" spans="1:5" ht="13.5">
      <c r="A18" s="16" t="s">
        <v>20</v>
      </c>
      <c r="B18" s="1"/>
      <c r="C18" s="1">
        <v>15106500</v>
      </c>
      <c r="D18" s="1"/>
      <c r="E18" s="15">
        <f t="shared" si="0"/>
        <v>15106500</v>
      </c>
    </row>
    <row r="19" spans="1:5" s="30" customFormat="1" ht="13.5">
      <c r="A19" s="27" t="s">
        <v>21</v>
      </c>
      <c r="B19" s="28">
        <v>512122</v>
      </c>
      <c r="C19" s="28">
        <v>236573</v>
      </c>
      <c r="D19" s="25"/>
      <c r="E19" s="29">
        <f t="shared" si="0"/>
        <v>748695</v>
      </c>
    </row>
    <row r="20" spans="1:5" ht="13.5">
      <c r="A20" s="16" t="s">
        <v>22</v>
      </c>
      <c r="B20" s="1">
        <v>350480</v>
      </c>
      <c r="C20" s="1">
        <v>56573</v>
      </c>
      <c r="D20" s="1"/>
      <c r="E20" s="15">
        <f t="shared" si="0"/>
        <v>407053</v>
      </c>
    </row>
    <row r="21" spans="1:5" ht="13.5">
      <c r="A21" s="16" t="s">
        <v>23</v>
      </c>
      <c r="B21" s="1">
        <v>161642</v>
      </c>
      <c r="C21" s="1">
        <v>180000</v>
      </c>
      <c r="D21" s="1"/>
      <c r="E21" s="15">
        <f>SUM(B21:D21)</f>
        <v>341642</v>
      </c>
    </row>
    <row r="22" spans="1:5" s="36" customFormat="1" ht="13.5">
      <c r="A22" s="33" t="s">
        <v>24</v>
      </c>
      <c r="B22" s="32">
        <v>18178347</v>
      </c>
      <c r="C22" s="34"/>
      <c r="D22" s="31">
        <v>18178347</v>
      </c>
      <c r="E22" s="35">
        <f>B22-D22</f>
        <v>0</v>
      </c>
    </row>
    <row r="23" spans="1:5" ht="13.5">
      <c r="A23" s="16" t="s">
        <v>25</v>
      </c>
      <c r="B23" s="1">
        <v>18178347</v>
      </c>
      <c r="C23" s="1"/>
      <c r="D23" s="1">
        <v>-18178347</v>
      </c>
      <c r="E23" s="15">
        <f>SUM(B23:D23)</f>
        <v>0</v>
      </c>
    </row>
    <row r="24" spans="1:5" ht="13.5">
      <c r="A24" s="18" t="s">
        <v>80</v>
      </c>
      <c r="B24" s="2">
        <f>SUM(B10,B13,B14,B16,B20:B21,B23)</f>
        <v>55514269</v>
      </c>
      <c r="C24" s="2">
        <f>SUM(C12:C13,C18,C20:C21)</f>
        <v>210776014</v>
      </c>
      <c r="D24" s="2">
        <f>SUM(D23)</f>
        <v>-18178347</v>
      </c>
      <c r="E24" s="3">
        <f>SUM(E10,E12:E14,E16,E18,E20:E21,E23)</f>
        <v>248111936</v>
      </c>
    </row>
    <row r="25" spans="1:5" ht="13.5">
      <c r="A25" s="16" t="s">
        <v>26</v>
      </c>
      <c r="B25" s="1"/>
      <c r="C25" s="1"/>
      <c r="D25" s="1"/>
      <c r="E25" s="15"/>
    </row>
    <row r="26" spans="1:5" ht="13.5">
      <c r="A26" s="16" t="s">
        <v>28</v>
      </c>
      <c r="B26" s="1"/>
      <c r="C26" s="1"/>
      <c r="D26" s="1"/>
      <c r="E26" s="15"/>
    </row>
    <row r="27" spans="1:5" ht="13.5">
      <c r="A27" s="16" t="s">
        <v>29</v>
      </c>
      <c r="B27" s="1"/>
      <c r="C27" s="1">
        <v>134531359</v>
      </c>
      <c r="D27" s="1"/>
      <c r="E27" s="15">
        <f t="shared" si="0"/>
        <v>134531359</v>
      </c>
    </row>
    <row r="28" spans="1:5" ht="13.5">
      <c r="A28" s="16" t="s">
        <v>30</v>
      </c>
      <c r="B28" s="1">
        <v>1497957</v>
      </c>
      <c r="C28" s="1">
        <v>3050671</v>
      </c>
      <c r="D28" s="1"/>
      <c r="E28" s="15">
        <f t="shared" si="0"/>
        <v>4548628</v>
      </c>
    </row>
    <row r="29" spans="1:5" ht="13.5">
      <c r="A29" s="16" t="s">
        <v>31</v>
      </c>
      <c r="B29" s="1"/>
      <c r="C29" s="1">
        <v>4200000</v>
      </c>
      <c r="D29" s="1"/>
      <c r="E29" s="15">
        <f t="shared" si="0"/>
        <v>4200000</v>
      </c>
    </row>
    <row r="30" spans="1:5" ht="13.5">
      <c r="A30" s="16" t="s">
        <v>32</v>
      </c>
      <c r="B30" s="1">
        <v>5502046</v>
      </c>
      <c r="C30" s="1">
        <v>18612663</v>
      </c>
      <c r="D30" s="1"/>
      <c r="E30" s="15">
        <f t="shared" si="0"/>
        <v>24114709</v>
      </c>
    </row>
    <row r="31" spans="1:5" ht="13.5">
      <c r="A31" s="16" t="s">
        <v>33</v>
      </c>
      <c r="B31" s="1">
        <v>1032537</v>
      </c>
      <c r="C31" s="1">
        <v>3805945</v>
      </c>
      <c r="D31" s="1"/>
      <c r="E31" s="15">
        <f t="shared" si="0"/>
        <v>4838482</v>
      </c>
    </row>
    <row r="32" spans="1:5" ht="13.5">
      <c r="A32" s="16" t="s">
        <v>34</v>
      </c>
      <c r="B32" s="1">
        <v>6989623</v>
      </c>
      <c r="C32" s="1"/>
      <c r="D32" s="1"/>
      <c r="E32" s="15">
        <f t="shared" si="0"/>
        <v>6989623</v>
      </c>
    </row>
    <row r="33" spans="1:5" ht="13.5">
      <c r="A33" s="16" t="s">
        <v>35</v>
      </c>
      <c r="B33" s="1">
        <v>1118521</v>
      </c>
      <c r="C33" s="1"/>
      <c r="D33" s="1"/>
      <c r="E33" s="15">
        <f t="shared" si="0"/>
        <v>1118521</v>
      </c>
    </row>
    <row r="34" spans="1:5" ht="13.5">
      <c r="A34" s="16" t="s">
        <v>36</v>
      </c>
      <c r="B34" s="1">
        <v>47001</v>
      </c>
      <c r="C34" s="1">
        <v>120120</v>
      </c>
      <c r="D34" s="1"/>
      <c r="E34" s="15">
        <f t="shared" si="0"/>
        <v>167121</v>
      </c>
    </row>
    <row r="35" spans="1:5" ht="13.5">
      <c r="A35" s="16" t="s">
        <v>37</v>
      </c>
      <c r="B35" s="1">
        <v>455671</v>
      </c>
      <c r="C35" s="1">
        <v>1046920</v>
      </c>
      <c r="D35" s="1"/>
      <c r="E35" s="15">
        <f t="shared" si="0"/>
        <v>1502591</v>
      </c>
    </row>
    <row r="36" spans="1:5" ht="13.5">
      <c r="A36" s="16" t="s">
        <v>38</v>
      </c>
      <c r="B36" s="1">
        <v>745500</v>
      </c>
      <c r="D36" s="1"/>
      <c r="E36" s="15">
        <f t="shared" si="0"/>
        <v>745500</v>
      </c>
    </row>
    <row r="37" spans="1:5" ht="13.5">
      <c r="A37" s="16" t="s">
        <v>39</v>
      </c>
      <c r="B37" s="1"/>
      <c r="C37" s="1">
        <v>342450</v>
      </c>
      <c r="D37" s="1"/>
      <c r="E37" s="15">
        <f t="shared" si="0"/>
        <v>342450</v>
      </c>
    </row>
    <row r="38" spans="1:5" ht="13.5">
      <c r="A38" s="16" t="s">
        <v>40</v>
      </c>
      <c r="B38" s="1">
        <v>2284270</v>
      </c>
      <c r="C38" s="1">
        <v>5636640</v>
      </c>
      <c r="D38" s="1"/>
      <c r="E38" s="15">
        <f t="shared" si="0"/>
        <v>7920910</v>
      </c>
    </row>
    <row r="39" spans="1:5" ht="13.5">
      <c r="A39" s="16" t="s">
        <v>41</v>
      </c>
      <c r="B39" s="1">
        <v>2053400</v>
      </c>
      <c r="C39" s="1">
        <v>5041500</v>
      </c>
      <c r="D39" s="1"/>
      <c r="E39" s="15">
        <f t="shared" si="0"/>
        <v>7094900</v>
      </c>
    </row>
    <row r="40" spans="1:5" ht="13.5">
      <c r="A40" s="16" t="s">
        <v>42</v>
      </c>
      <c r="B40" s="1">
        <v>3116794</v>
      </c>
      <c r="C40" s="1">
        <v>625500</v>
      </c>
      <c r="D40" s="1"/>
      <c r="E40" s="15">
        <f t="shared" si="0"/>
        <v>3742294</v>
      </c>
    </row>
    <row r="41" spans="1:5" ht="13.5">
      <c r="A41" s="16" t="s">
        <v>43</v>
      </c>
      <c r="B41" s="1"/>
      <c r="C41" s="1">
        <v>920000</v>
      </c>
      <c r="D41" s="1"/>
      <c r="E41" s="15">
        <f t="shared" si="0"/>
        <v>920000</v>
      </c>
    </row>
    <row r="42" spans="1:5" ht="13.5">
      <c r="A42" s="16" t="s">
        <v>44</v>
      </c>
      <c r="B42" s="1"/>
      <c r="C42" s="1">
        <v>5296000</v>
      </c>
      <c r="D42" s="1"/>
      <c r="E42" s="15">
        <f t="shared" si="0"/>
        <v>5296000</v>
      </c>
    </row>
    <row r="43" spans="1:5" ht="13.5">
      <c r="A43" s="16" t="s">
        <v>45</v>
      </c>
      <c r="B43" s="1"/>
      <c r="C43" s="1">
        <v>1332880</v>
      </c>
      <c r="D43" s="1"/>
      <c r="E43" s="15">
        <f t="shared" si="0"/>
        <v>1332880</v>
      </c>
    </row>
    <row r="44" spans="1:5" ht="13.5">
      <c r="A44" s="16" t="s">
        <v>46</v>
      </c>
      <c r="B44" s="1"/>
      <c r="C44" s="1">
        <v>147962</v>
      </c>
      <c r="D44" s="1"/>
      <c r="E44" s="15">
        <f t="shared" si="0"/>
        <v>147962</v>
      </c>
    </row>
    <row r="45" spans="1:5" ht="13.5">
      <c r="A45" s="16" t="s">
        <v>47</v>
      </c>
      <c r="B45" s="1"/>
      <c r="C45" s="1">
        <v>60520</v>
      </c>
      <c r="D45" s="1"/>
      <c r="E45" s="15">
        <f t="shared" si="0"/>
        <v>60520</v>
      </c>
    </row>
    <row r="46" spans="1:5" ht="13.5">
      <c r="A46" s="16" t="s">
        <v>48</v>
      </c>
      <c r="B46" s="1"/>
      <c r="C46" s="1">
        <v>6806500</v>
      </c>
      <c r="D46" s="1"/>
      <c r="E46" s="15">
        <f t="shared" si="0"/>
        <v>6806500</v>
      </c>
    </row>
    <row r="47" spans="1:5" ht="13.5">
      <c r="A47" s="16" t="s">
        <v>49</v>
      </c>
      <c r="B47" s="1"/>
      <c r="C47" s="1">
        <v>5570179</v>
      </c>
      <c r="D47" s="1"/>
      <c r="E47" s="15">
        <f t="shared" si="0"/>
        <v>5570179</v>
      </c>
    </row>
    <row r="48" spans="1:5" ht="13.5">
      <c r="A48" s="16" t="s">
        <v>50</v>
      </c>
      <c r="B48" s="1"/>
      <c r="C48" s="1">
        <v>1170130</v>
      </c>
      <c r="D48" s="1"/>
      <c r="E48" s="15">
        <f t="shared" si="0"/>
        <v>1170130</v>
      </c>
    </row>
    <row r="49" spans="1:5" ht="13.5">
      <c r="A49" s="16" t="s">
        <v>51</v>
      </c>
      <c r="B49" s="1">
        <v>80586</v>
      </c>
      <c r="C49" s="1">
        <v>642248</v>
      </c>
      <c r="D49" s="1"/>
      <c r="E49" s="15">
        <f t="shared" si="0"/>
        <v>722834</v>
      </c>
    </row>
    <row r="50" spans="1:5" ht="13.5">
      <c r="A50" s="16" t="s">
        <v>52</v>
      </c>
      <c r="B50" s="1"/>
      <c r="C50" s="1"/>
      <c r="D50" s="1"/>
      <c r="E50" s="15">
        <f t="shared" si="0"/>
        <v>0</v>
      </c>
    </row>
    <row r="51" spans="1:5" ht="13.5">
      <c r="A51" s="16" t="s">
        <v>53</v>
      </c>
      <c r="B51" s="1"/>
      <c r="C51" s="1">
        <v>166549</v>
      </c>
      <c r="D51" s="1"/>
      <c r="E51" s="15">
        <f t="shared" si="0"/>
        <v>166549</v>
      </c>
    </row>
    <row r="52" spans="1:5" ht="13.5">
      <c r="A52" s="16" t="s">
        <v>54</v>
      </c>
      <c r="B52" s="1"/>
      <c r="C52" s="1">
        <v>324607</v>
      </c>
      <c r="D52" s="1"/>
      <c r="E52" s="15">
        <f t="shared" si="0"/>
        <v>324607</v>
      </c>
    </row>
    <row r="53" spans="1:5" ht="13.5">
      <c r="A53" s="16" t="s">
        <v>55</v>
      </c>
      <c r="B53" s="1"/>
      <c r="C53" s="1">
        <v>320787</v>
      </c>
      <c r="D53" s="1"/>
      <c r="E53" s="15">
        <f t="shared" si="0"/>
        <v>320787</v>
      </c>
    </row>
    <row r="54" spans="1:5" ht="13.5">
      <c r="A54" s="16" t="s">
        <v>56</v>
      </c>
      <c r="B54" s="1"/>
      <c r="C54" s="1"/>
      <c r="D54" s="1"/>
      <c r="E54" s="15">
        <f t="shared" si="0"/>
        <v>0</v>
      </c>
    </row>
    <row r="55" spans="1:5" ht="13.5">
      <c r="A55" s="16" t="s">
        <v>57</v>
      </c>
      <c r="B55" s="1"/>
      <c r="C55" s="1">
        <v>148266</v>
      </c>
      <c r="D55" s="1"/>
      <c r="E55" s="15">
        <f t="shared" si="0"/>
        <v>148266</v>
      </c>
    </row>
    <row r="56" spans="1:5" ht="13.5">
      <c r="A56" s="18" t="s">
        <v>81</v>
      </c>
      <c r="B56" s="1">
        <f>SUM(B26:B55)</f>
        <v>24923906</v>
      </c>
      <c r="C56" s="1">
        <f>SUM(C26:C55)</f>
        <v>199920396</v>
      </c>
      <c r="D56" s="1">
        <f>SUM(D26:D55)</f>
        <v>0</v>
      </c>
      <c r="E56" s="15">
        <f t="shared" si="0"/>
        <v>224844302</v>
      </c>
    </row>
    <row r="57" spans="1:5" ht="13.5">
      <c r="A57" s="16" t="s">
        <v>58</v>
      </c>
      <c r="B57" s="1"/>
      <c r="C57" s="1"/>
      <c r="D57" s="1"/>
      <c r="E57" s="15">
        <f t="shared" si="0"/>
        <v>0</v>
      </c>
    </row>
    <row r="58" spans="1:5" ht="13.5">
      <c r="A58" s="16" t="s">
        <v>31</v>
      </c>
      <c r="B58" s="1">
        <v>4200000</v>
      </c>
      <c r="C58" s="1"/>
      <c r="D58" s="1"/>
      <c r="E58" s="15">
        <f t="shared" si="0"/>
        <v>4200000</v>
      </c>
    </row>
    <row r="59" spans="1:5" ht="13.5">
      <c r="A59" s="16" t="s">
        <v>32</v>
      </c>
      <c r="B59" s="1">
        <v>9616291</v>
      </c>
      <c r="C59" s="1"/>
      <c r="D59" s="1"/>
      <c r="E59" s="15">
        <f t="shared" si="0"/>
        <v>9616291</v>
      </c>
    </row>
    <row r="60" spans="1:5" ht="13.5">
      <c r="A60" s="16" t="s">
        <v>33</v>
      </c>
      <c r="B60" s="1">
        <v>2407979</v>
      </c>
      <c r="C60" s="1"/>
      <c r="D60" s="1"/>
      <c r="E60" s="15">
        <f t="shared" si="0"/>
        <v>2407979</v>
      </c>
    </row>
    <row r="61" spans="1:5" ht="13.5">
      <c r="A61" s="16" t="s">
        <v>39</v>
      </c>
      <c r="B61" s="1">
        <v>615136</v>
      </c>
      <c r="C61" s="1"/>
      <c r="D61" s="1"/>
      <c r="E61" s="15">
        <f t="shared" si="0"/>
        <v>615136</v>
      </c>
    </row>
    <row r="62" spans="1:5" ht="13.5">
      <c r="A62" s="16" t="s">
        <v>40</v>
      </c>
      <c r="B62" s="1">
        <v>3148974</v>
      </c>
      <c r="C62" s="1"/>
      <c r="D62" s="1"/>
      <c r="E62" s="15">
        <f t="shared" si="0"/>
        <v>3148974</v>
      </c>
    </row>
    <row r="63" spans="1:5" ht="13.5">
      <c r="A63" s="16" t="s">
        <v>37</v>
      </c>
      <c r="B63" s="1">
        <v>195335</v>
      </c>
      <c r="C63" s="1"/>
      <c r="D63" s="1"/>
      <c r="E63" s="15">
        <f t="shared" si="0"/>
        <v>195335</v>
      </c>
    </row>
    <row r="64" spans="1:5" ht="13.5">
      <c r="A64" s="16" t="s">
        <v>49</v>
      </c>
      <c r="B64" s="1">
        <v>1482388</v>
      </c>
      <c r="C64" s="1"/>
      <c r="D64" s="1"/>
      <c r="E64" s="15">
        <f t="shared" si="0"/>
        <v>1482388</v>
      </c>
    </row>
    <row r="65" spans="1:5" ht="13.5">
      <c r="A65" s="16" t="s">
        <v>50</v>
      </c>
      <c r="B65" s="1">
        <v>591868</v>
      </c>
      <c r="C65" s="1"/>
      <c r="D65" s="1"/>
      <c r="E65" s="15">
        <f t="shared" si="0"/>
        <v>591868</v>
      </c>
    </row>
    <row r="66" spans="1:5" ht="13.5">
      <c r="A66" s="16" t="s">
        <v>51</v>
      </c>
      <c r="B66" s="1">
        <v>275987</v>
      </c>
      <c r="C66" s="1"/>
      <c r="D66" s="1"/>
      <c r="E66" s="15">
        <f t="shared" si="0"/>
        <v>275987</v>
      </c>
    </row>
    <row r="67" spans="1:5" ht="13.5">
      <c r="A67" s="16" t="s">
        <v>59</v>
      </c>
      <c r="B67" s="1">
        <v>0</v>
      </c>
      <c r="C67" s="1"/>
      <c r="D67" s="1"/>
      <c r="E67" s="15">
        <f t="shared" si="0"/>
        <v>0</v>
      </c>
    </row>
    <row r="68" spans="1:5" ht="13.5">
      <c r="A68" s="16" t="s">
        <v>60</v>
      </c>
      <c r="B68" s="1">
        <v>0</v>
      </c>
      <c r="C68" s="1"/>
      <c r="D68" s="1"/>
      <c r="E68" s="15">
        <f t="shared" si="0"/>
        <v>0</v>
      </c>
    </row>
    <row r="69" spans="1:5" ht="13.5">
      <c r="A69" s="16" t="s">
        <v>53</v>
      </c>
      <c r="B69" s="1">
        <v>1153718</v>
      </c>
      <c r="C69" s="1"/>
      <c r="D69" s="1"/>
      <c r="E69" s="15">
        <f t="shared" si="0"/>
        <v>1153718</v>
      </c>
    </row>
    <row r="70" spans="1:5" ht="13.5">
      <c r="A70" s="16" t="s">
        <v>54</v>
      </c>
      <c r="B70" s="1">
        <v>269926</v>
      </c>
      <c r="C70" s="1"/>
      <c r="D70" s="1"/>
      <c r="E70" s="15">
        <f t="shared" si="0"/>
        <v>269926</v>
      </c>
    </row>
    <row r="71" spans="1:5" ht="13.5">
      <c r="A71" s="16" t="s">
        <v>55</v>
      </c>
      <c r="B71" s="1">
        <v>449631</v>
      </c>
      <c r="C71" s="1"/>
      <c r="D71" s="1"/>
      <c r="E71" s="15">
        <f t="shared" si="0"/>
        <v>449631</v>
      </c>
    </row>
    <row r="72" spans="1:5" ht="13.5">
      <c r="A72" s="18" t="s">
        <v>82</v>
      </c>
      <c r="B72" s="1">
        <f>SUM(B58:B71)</f>
        <v>24407233</v>
      </c>
      <c r="C72" s="1">
        <f>SUM(C58:C71)</f>
        <v>0</v>
      </c>
      <c r="D72" s="1">
        <f>SUM(D58:D71)</f>
        <v>0</v>
      </c>
      <c r="E72" s="15">
        <f t="shared" si="0"/>
        <v>24407233</v>
      </c>
    </row>
    <row r="73" spans="1:5" s="36" customFormat="1" ht="13.5">
      <c r="A73" s="37" t="s">
        <v>61</v>
      </c>
      <c r="B73" s="34"/>
      <c r="C73" s="32">
        <v>18178347</v>
      </c>
      <c r="D73" s="31">
        <v>18178347</v>
      </c>
      <c r="E73" s="35">
        <f>C73-D73</f>
        <v>0</v>
      </c>
    </row>
    <row r="74" spans="1:5" ht="13.5">
      <c r="A74" s="16" t="s">
        <v>62</v>
      </c>
      <c r="B74" s="1"/>
      <c r="C74" s="1">
        <v>18178347</v>
      </c>
      <c r="D74" s="1">
        <v>-18178347</v>
      </c>
      <c r="E74" s="15">
        <f t="shared" si="0"/>
        <v>0</v>
      </c>
    </row>
    <row r="75" spans="1:5" ht="13.5">
      <c r="A75" s="18" t="s">
        <v>83</v>
      </c>
      <c r="B75" s="19">
        <f>SUM(B74,B72,B56)</f>
        <v>49331139</v>
      </c>
      <c r="C75" s="2">
        <f>SUM(C74,C72,C56)</f>
        <v>218098743</v>
      </c>
      <c r="D75" s="2">
        <f>SUM(D74,D72,D56)</f>
        <v>-18178347</v>
      </c>
      <c r="E75" s="3">
        <f aca="true" t="shared" si="1" ref="E75:E101">SUM(B75:D75)</f>
        <v>249251535</v>
      </c>
    </row>
    <row r="76" spans="1:5" ht="13.5">
      <c r="A76" s="18" t="s">
        <v>84</v>
      </c>
      <c r="B76" s="2">
        <f>B24-B75</f>
        <v>6183130</v>
      </c>
      <c r="C76" s="2">
        <f>C24-C75</f>
        <v>-7322729</v>
      </c>
      <c r="D76" s="2">
        <f>D24-D75</f>
        <v>0</v>
      </c>
      <c r="E76" s="3">
        <f t="shared" si="1"/>
        <v>-1139599</v>
      </c>
    </row>
    <row r="77" spans="1:5" ht="13.5">
      <c r="A77" s="16" t="s">
        <v>63</v>
      </c>
      <c r="B77" s="1"/>
      <c r="C77" s="1"/>
      <c r="D77" s="1"/>
      <c r="E77" s="15"/>
    </row>
    <row r="78" spans="1:5" ht="13.5">
      <c r="A78" s="16" t="s">
        <v>64</v>
      </c>
      <c r="B78" s="1"/>
      <c r="C78" s="1"/>
      <c r="D78" s="1"/>
      <c r="E78" s="15"/>
    </row>
    <row r="79" spans="1:5" s="36" customFormat="1" ht="13.5">
      <c r="A79" s="33" t="s">
        <v>65</v>
      </c>
      <c r="B79" s="32">
        <v>0</v>
      </c>
      <c r="C79" s="32">
        <v>0</v>
      </c>
      <c r="D79" s="34"/>
      <c r="E79" s="35">
        <f t="shared" si="1"/>
        <v>0</v>
      </c>
    </row>
    <row r="80" spans="1:5" ht="13.5">
      <c r="A80" s="16" t="s">
        <v>66</v>
      </c>
      <c r="B80" s="1"/>
      <c r="C80" s="1"/>
      <c r="D80" s="1"/>
      <c r="E80" s="15">
        <f t="shared" si="1"/>
        <v>0</v>
      </c>
    </row>
    <row r="81" spans="1:5" ht="13.5">
      <c r="A81" s="16" t="s">
        <v>67</v>
      </c>
      <c r="B81" s="1"/>
      <c r="C81" s="1"/>
      <c r="D81" s="1"/>
      <c r="E81" s="15">
        <f t="shared" si="1"/>
        <v>0</v>
      </c>
    </row>
    <row r="82" spans="1:5" s="36" customFormat="1" ht="13.5">
      <c r="A82" s="33" t="s">
        <v>68</v>
      </c>
      <c r="B82" s="32">
        <v>0</v>
      </c>
      <c r="C82" s="32">
        <v>477280</v>
      </c>
      <c r="D82" s="34"/>
      <c r="E82" s="35">
        <f t="shared" si="1"/>
        <v>477280</v>
      </c>
    </row>
    <row r="83" spans="1:5" ht="13.5">
      <c r="A83" s="16" t="s">
        <v>69</v>
      </c>
      <c r="B83" s="1"/>
      <c r="C83" s="1">
        <v>156493</v>
      </c>
      <c r="D83" s="1"/>
      <c r="E83" s="15">
        <f t="shared" si="1"/>
        <v>156493</v>
      </c>
    </row>
    <row r="84" spans="1:5" ht="13.5">
      <c r="A84" s="16" t="s">
        <v>70</v>
      </c>
      <c r="B84" s="1"/>
      <c r="C84" s="1">
        <v>320787</v>
      </c>
      <c r="D84" s="1"/>
      <c r="E84" s="15">
        <f t="shared" si="1"/>
        <v>320787</v>
      </c>
    </row>
    <row r="85" spans="1:5" ht="13.5">
      <c r="A85" s="18" t="s">
        <v>85</v>
      </c>
      <c r="B85" s="2">
        <f>SUM(B83:B84,B80:B81)</f>
        <v>0</v>
      </c>
      <c r="C85" s="2">
        <f>SUM(C83:C84,C80:C81)</f>
        <v>477280</v>
      </c>
      <c r="D85" s="2">
        <f>SUM(D83:D84,D80:D81)</f>
        <v>0</v>
      </c>
      <c r="E85" s="3">
        <f t="shared" si="1"/>
        <v>477280</v>
      </c>
    </row>
    <row r="86" spans="1:5" ht="13.5">
      <c r="A86" s="16" t="s">
        <v>71</v>
      </c>
      <c r="B86" s="1"/>
      <c r="C86" s="1"/>
      <c r="D86" s="1"/>
      <c r="E86" s="15">
        <f t="shared" si="1"/>
        <v>0</v>
      </c>
    </row>
    <row r="87" spans="1:5" s="36" customFormat="1" ht="13.5">
      <c r="A87" s="33" t="s">
        <v>73</v>
      </c>
      <c r="B87" s="32" t="s">
        <v>76</v>
      </c>
      <c r="C87" s="32" t="s">
        <v>78</v>
      </c>
      <c r="D87" s="34"/>
      <c r="E87" s="35">
        <f t="shared" si="1"/>
        <v>0</v>
      </c>
    </row>
    <row r="88" spans="1:5" ht="13.5">
      <c r="A88" s="16" t="s">
        <v>72</v>
      </c>
      <c r="B88" s="1"/>
      <c r="C88" s="1">
        <v>142440</v>
      </c>
      <c r="D88" s="1"/>
      <c r="E88" s="15">
        <f t="shared" si="1"/>
        <v>142440</v>
      </c>
    </row>
    <row r="89" spans="1:5" ht="13.5">
      <c r="A89" s="16" t="s">
        <v>77</v>
      </c>
      <c r="B89" s="1">
        <v>593910</v>
      </c>
      <c r="C89" s="1">
        <v>1000116</v>
      </c>
      <c r="D89" s="1"/>
      <c r="E89" s="15">
        <f t="shared" si="1"/>
        <v>1594026</v>
      </c>
    </row>
    <row r="90" spans="1:5" ht="13.5">
      <c r="A90" s="16" t="s">
        <v>74</v>
      </c>
      <c r="B90" s="17" t="s">
        <v>9</v>
      </c>
      <c r="C90" s="17" t="s">
        <v>9</v>
      </c>
      <c r="D90" s="1"/>
      <c r="E90" s="15">
        <f t="shared" si="1"/>
        <v>0</v>
      </c>
    </row>
    <row r="91" spans="1:5" ht="13.5">
      <c r="A91" s="16" t="s">
        <v>75</v>
      </c>
      <c r="B91" s="1"/>
      <c r="C91" s="1"/>
      <c r="D91" s="1"/>
      <c r="E91" s="15">
        <f t="shared" si="1"/>
        <v>0</v>
      </c>
    </row>
    <row r="92" spans="1:5" ht="13.5">
      <c r="A92" s="18" t="s">
        <v>86</v>
      </c>
      <c r="B92" s="2">
        <f>SUM(B91,B89)</f>
        <v>593910</v>
      </c>
      <c r="C92" s="2">
        <f>SUM(C91,C88:C89)</f>
        <v>1142556</v>
      </c>
      <c r="D92" s="2"/>
      <c r="E92" s="3">
        <f t="shared" si="1"/>
        <v>1736466</v>
      </c>
    </row>
    <row r="93" spans="1:5" ht="13.5">
      <c r="A93" s="18" t="s">
        <v>87</v>
      </c>
      <c r="B93" s="2">
        <f>B85-B92</f>
        <v>-593910</v>
      </c>
      <c r="C93" s="2">
        <f>C85-C92</f>
        <v>-665276</v>
      </c>
      <c r="D93" s="2"/>
      <c r="E93" s="3">
        <f t="shared" si="1"/>
        <v>-1259186</v>
      </c>
    </row>
    <row r="94" spans="1:5" ht="13.5">
      <c r="A94" s="18" t="s">
        <v>88</v>
      </c>
      <c r="B94" s="2">
        <f>SUM(B93,B76)</f>
        <v>5589220</v>
      </c>
      <c r="C94" s="2">
        <f>SUM(C93,C76)</f>
        <v>-7988005</v>
      </c>
      <c r="D94" s="2"/>
      <c r="E94" s="3">
        <f t="shared" si="1"/>
        <v>-2398785</v>
      </c>
    </row>
    <row r="95" spans="1:5" ht="13.5">
      <c r="A95" s="18" t="s">
        <v>89</v>
      </c>
      <c r="B95" s="2">
        <v>104767961</v>
      </c>
      <c r="C95" s="2">
        <v>52115225</v>
      </c>
      <c r="D95" s="2"/>
      <c r="E95" s="3">
        <f t="shared" si="1"/>
        <v>156883186</v>
      </c>
    </row>
    <row r="96" spans="1:5" ht="13.5">
      <c r="A96" s="18" t="s">
        <v>90</v>
      </c>
      <c r="B96" s="2">
        <f>SUM(B94:B95)</f>
        <v>110357181</v>
      </c>
      <c r="C96" s="2">
        <f>SUM(C94:C95)</f>
        <v>44127220</v>
      </c>
      <c r="D96" s="2"/>
      <c r="E96" s="3">
        <f t="shared" si="1"/>
        <v>154484401</v>
      </c>
    </row>
    <row r="97" spans="1:5" ht="13.5">
      <c r="A97" s="20" t="s">
        <v>79</v>
      </c>
      <c r="B97" s="1"/>
      <c r="C97" s="1"/>
      <c r="D97" s="1"/>
      <c r="E97" s="15">
        <f t="shared" si="1"/>
        <v>0</v>
      </c>
    </row>
    <row r="98" spans="1:5" ht="13.5">
      <c r="A98" s="18" t="s">
        <v>91</v>
      </c>
      <c r="B98" s="1">
        <v>0</v>
      </c>
      <c r="C98" s="1">
        <v>0</v>
      </c>
      <c r="D98" s="1"/>
      <c r="E98" s="15">
        <f t="shared" si="1"/>
        <v>0</v>
      </c>
    </row>
    <row r="99" spans="1:5" ht="13.5">
      <c r="A99" s="18" t="s">
        <v>92</v>
      </c>
      <c r="B99" s="1">
        <v>485037</v>
      </c>
      <c r="C99" s="1">
        <v>0</v>
      </c>
      <c r="D99" s="1"/>
      <c r="E99" s="15">
        <f t="shared" si="1"/>
        <v>485037</v>
      </c>
    </row>
    <row r="100" spans="1:5" ht="13.5">
      <c r="A100" s="18" t="s">
        <v>93</v>
      </c>
      <c r="B100" s="2">
        <f>SUM(B98:B99)</f>
        <v>485037</v>
      </c>
      <c r="C100" s="2">
        <f>SUM(C98:C99)</f>
        <v>0</v>
      </c>
      <c r="D100" s="2"/>
      <c r="E100" s="3">
        <f t="shared" si="1"/>
        <v>485037</v>
      </c>
    </row>
    <row r="101" spans="1:5" ht="14.25" thickBot="1">
      <c r="A101" s="21" t="s">
        <v>94</v>
      </c>
      <c r="B101" s="22">
        <f>SUM(B100,B96)</f>
        <v>110842218</v>
      </c>
      <c r="C101" s="22">
        <f>SUM(C100,C96)</f>
        <v>44127220</v>
      </c>
      <c r="D101" s="22"/>
      <c r="E101" s="24">
        <f t="shared" si="1"/>
        <v>154969438</v>
      </c>
    </row>
    <row r="102" spans="1:5" ht="13.5">
      <c r="A102" s="23"/>
      <c r="B102" s="7"/>
      <c r="C102" s="7"/>
      <c r="D102" s="7"/>
      <c r="E102" s="7"/>
    </row>
    <row r="103" spans="1:5" ht="13.5">
      <c r="A103" s="23"/>
      <c r="B103" s="7"/>
      <c r="C103" s="7"/>
      <c r="D103" s="7"/>
      <c r="E103" s="7"/>
    </row>
    <row r="104" spans="1:5" ht="13.5">
      <c r="A104" s="23"/>
      <c r="B104" s="7"/>
      <c r="C104" s="7"/>
      <c r="D104" s="7"/>
      <c r="E104" s="7"/>
    </row>
    <row r="105" spans="1:5" ht="13.5">
      <c r="A105" s="23"/>
      <c r="B105" s="7"/>
      <c r="C105" s="7"/>
      <c r="D105" s="7"/>
      <c r="E105" s="7"/>
    </row>
    <row r="106" spans="1:5" ht="13.5">
      <c r="A106" s="23"/>
      <c r="B106" s="7"/>
      <c r="C106" s="7"/>
      <c r="D106" s="7"/>
      <c r="E106" s="7"/>
    </row>
    <row r="107" spans="1:5" ht="13.5">
      <c r="A107" s="23"/>
      <c r="B107" s="7"/>
      <c r="C107" s="7"/>
      <c r="D107" s="7"/>
      <c r="E107" s="7"/>
    </row>
    <row r="108" spans="1:5" ht="13.5">
      <c r="A108" s="23"/>
      <c r="B108" s="7"/>
      <c r="C108" s="7"/>
      <c r="D108" s="7"/>
      <c r="E108" s="7"/>
    </row>
    <row r="109" spans="1:5" ht="13.5">
      <c r="A109" s="23"/>
      <c r="B109" s="7"/>
      <c r="C109" s="7"/>
      <c r="D109" s="7"/>
      <c r="E109" s="7"/>
    </row>
    <row r="110" spans="1:5" ht="13.5">
      <c r="A110" s="23"/>
      <c r="B110" s="7"/>
      <c r="C110" s="7"/>
      <c r="D110" s="7"/>
      <c r="E110" s="7"/>
    </row>
    <row r="111" spans="1:5" ht="13.5">
      <c r="A111" s="23"/>
      <c r="B111" s="7"/>
      <c r="C111" s="7"/>
      <c r="D111" s="7"/>
      <c r="E111" s="7"/>
    </row>
    <row r="112" spans="1:5" ht="13.5">
      <c r="A112" s="23"/>
      <c r="B112" s="7"/>
      <c r="C112" s="7"/>
      <c r="D112" s="7"/>
      <c r="E112" s="7"/>
    </row>
    <row r="113" spans="1:5" ht="13.5">
      <c r="A113" s="23"/>
      <c r="B113" s="7"/>
      <c r="C113" s="7"/>
      <c r="D113" s="7"/>
      <c r="E113" s="7"/>
    </row>
    <row r="114" spans="1:5" ht="13.5">
      <c r="A114" s="23"/>
      <c r="B114" s="7"/>
      <c r="C114" s="7"/>
      <c r="D114" s="7"/>
      <c r="E114" s="7"/>
    </row>
    <row r="115" spans="2:5" ht="13.5">
      <c r="B115" s="7"/>
      <c r="C115" s="7"/>
      <c r="D115" s="7"/>
      <c r="E115" s="7"/>
    </row>
    <row r="116" spans="2:5" ht="13.5">
      <c r="B116" s="7"/>
      <c r="C116" s="7"/>
      <c r="D116" s="7"/>
      <c r="E116" s="7"/>
    </row>
    <row r="117" spans="2:5" ht="13.5">
      <c r="B117" s="7"/>
      <c r="C117" s="7"/>
      <c r="D117" s="7"/>
      <c r="E117" s="7"/>
    </row>
    <row r="118" spans="2:5" ht="13.5">
      <c r="B118" s="7"/>
      <c r="C118" s="7"/>
      <c r="D118" s="7"/>
      <c r="E118" s="7"/>
    </row>
    <row r="119" spans="2:5" ht="13.5">
      <c r="B119" s="7"/>
      <c r="C119" s="7"/>
      <c r="D119" s="7"/>
      <c r="E119" s="7"/>
    </row>
    <row r="120" spans="2:5" ht="13.5">
      <c r="B120" s="7"/>
      <c r="C120" s="7"/>
      <c r="D120" s="7"/>
      <c r="E120" s="7"/>
    </row>
    <row r="121" spans="2:5" ht="13.5">
      <c r="B121" s="7"/>
      <c r="C121" s="7"/>
      <c r="D121" s="7"/>
      <c r="E121" s="7"/>
    </row>
    <row r="122" spans="2:5" ht="13.5">
      <c r="B122" s="7"/>
      <c r="C122" s="7"/>
      <c r="D122" s="7"/>
      <c r="E122" s="7"/>
    </row>
    <row r="123" spans="2:5" ht="13.5">
      <c r="B123" s="7"/>
      <c r="C123" s="7"/>
      <c r="D123" s="7"/>
      <c r="E123" s="7"/>
    </row>
    <row r="124" spans="2:5" ht="13.5">
      <c r="B124" s="7"/>
      <c r="C124" s="7"/>
      <c r="D124" s="7"/>
      <c r="E124" s="7"/>
    </row>
    <row r="125" spans="2:5" ht="13.5">
      <c r="B125" s="7"/>
      <c r="C125" s="7"/>
      <c r="D125" s="7"/>
      <c r="E125" s="7"/>
    </row>
    <row r="126" spans="2:5" ht="13.5">
      <c r="B126" s="7"/>
      <c r="C126" s="7"/>
      <c r="D126" s="7"/>
      <c r="E126" s="7"/>
    </row>
    <row r="127" spans="2:5" ht="13.5">
      <c r="B127" s="7"/>
      <c r="C127" s="7"/>
      <c r="D127" s="7"/>
      <c r="E127" s="7"/>
    </row>
    <row r="128" spans="2:5" ht="13.5">
      <c r="B128" s="7"/>
      <c r="C128" s="7"/>
      <c r="D128" s="7"/>
      <c r="E128" s="7"/>
    </row>
    <row r="129" spans="2:5" ht="13.5">
      <c r="B129" s="7"/>
      <c r="C129" s="7"/>
      <c r="D129" s="7"/>
      <c r="E129" s="7"/>
    </row>
    <row r="130" spans="2:5" ht="13.5">
      <c r="B130" s="7"/>
      <c r="C130" s="7"/>
      <c r="D130" s="7"/>
      <c r="E130" s="7"/>
    </row>
    <row r="131" spans="2:5" ht="13.5">
      <c r="B131" s="7"/>
      <c r="C131" s="7"/>
      <c r="D131" s="7"/>
      <c r="E131" s="7"/>
    </row>
    <row r="132" spans="2:5" ht="13.5">
      <c r="B132" s="7"/>
      <c r="C132" s="7"/>
      <c r="D132" s="7"/>
      <c r="E132" s="7"/>
    </row>
    <row r="133" spans="2:5" ht="13.5">
      <c r="B133" s="7"/>
      <c r="C133" s="7"/>
      <c r="D133" s="7"/>
      <c r="E133" s="7"/>
    </row>
    <row r="134" spans="2:5" ht="13.5">
      <c r="B134" s="7"/>
      <c r="C134" s="7"/>
      <c r="D134" s="7"/>
      <c r="E134" s="7"/>
    </row>
    <row r="135" spans="2:5" ht="13.5">
      <c r="B135" s="7"/>
      <c r="C135" s="7"/>
      <c r="D135" s="7"/>
      <c r="E135" s="7"/>
    </row>
    <row r="136" spans="2:5" ht="13.5">
      <c r="B136" s="7"/>
      <c r="C136" s="7"/>
      <c r="D136" s="7"/>
      <c r="E136" s="7"/>
    </row>
    <row r="137" spans="2:5" ht="13.5">
      <c r="B137" s="7"/>
      <c r="C137" s="7"/>
      <c r="D137" s="7"/>
      <c r="E137" s="7"/>
    </row>
    <row r="138" spans="2:5" ht="13.5">
      <c r="B138" s="7"/>
      <c r="C138" s="7"/>
      <c r="D138" s="7"/>
      <c r="E138" s="7"/>
    </row>
    <row r="139" spans="2:5" ht="13.5">
      <c r="B139" s="7"/>
      <c r="C139" s="7"/>
      <c r="D139" s="7"/>
      <c r="E139" s="7"/>
    </row>
    <row r="140" spans="2:5" ht="13.5">
      <c r="B140" s="7"/>
      <c r="C140" s="7"/>
      <c r="D140" s="7"/>
      <c r="E140" s="7"/>
    </row>
    <row r="141" spans="2:5" ht="13.5">
      <c r="B141" s="7"/>
      <c r="C141" s="7"/>
      <c r="D141" s="7"/>
      <c r="E141" s="7"/>
    </row>
    <row r="142" spans="2:5" ht="13.5">
      <c r="B142" s="7"/>
      <c r="C142" s="7"/>
      <c r="D142" s="7"/>
      <c r="E142" s="7"/>
    </row>
    <row r="143" spans="2:5" ht="13.5">
      <c r="B143" s="7"/>
      <c r="C143" s="7"/>
      <c r="D143" s="7"/>
      <c r="E143" s="7"/>
    </row>
    <row r="144" spans="2:5" ht="13.5">
      <c r="B144" s="7"/>
      <c r="C144" s="7"/>
      <c r="D144" s="7"/>
      <c r="E144" s="7"/>
    </row>
    <row r="145" spans="2:5" ht="13.5">
      <c r="B145" s="7"/>
      <c r="C145" s="7"/>
      <c r="D145" s="7"/>
      <c r="E145" s="7"/>
    </row>
    <row r="146" spans="2:5" ht="13.5">
      <c r="B146" s="7"/>
      <c r="C146" s="7"/>
      <c r="D146" s="7"/>
      <c r="E146" s="7"/>
    </row>
    <row r="147" spans="2:5" ht="13.5">
      <c r="B147" s="7"/>
      <c r="C147" s="7"/>
      <c r="D147" s="7"/>
      <c r="E147" s="7"/>
    </row>
    <row r="148" spans="2:5" ht="13.5">
      <c r="B148" s="7"/>
      <c r="C148" s="7"/>
      <c r="D148" s="7"/>
      <c r="E148" s="7"/>
    </row>
    <row r="149" spans="2:5" ht="13.5">
      <c r="B149" s="7"/>
      <c r="C149" s="7"/>
      <c r="D149" s="7"/>
      <c r="E149" s="7"/>
    </row>
    <row r="150" spans="2:5" ht="13.5">
      <c r="B150" s="7"/>
      <c r="C150" s="7"/>
      <c r="D150" s="7"/>
      <c r="E150" s="7"/>
    </row>
    <row r="151" spans="2:5" ht="13.5">
      <c r="B151" s="7"/>
      <c r="C151" s="7"/>
      <c r="D151" s="7"/>
      <c r="E151" s="7"/>
    </row>
    <row r="152" spans="2:5" ht="13.5">
      <c r="B152" s="7"/>
      <c r="C152" s="7"/>
      <c r="D152" s="7"/>
      <c r="E152" s="7"/>
    </row>
    <row r="153" spans="2:5" ht="13.5">
      <c r="B153" s="7"/>
      <c r="C153" s="7"/>
      <c r="D153" s="7"/>
      <c r="E153" s="7"/>
    </row>
    <row r="154" spans="2:5" ht="13.5">
      <c r="B154" s="7"/>
      <c r="C154" s="7"/>
      <c r="D154" s="7"/>
      <c r="E154" s="7"/>
    </row>
    <row r="155" spans="2:5" ht="13.5">
      <c r="B155" s="7"/>
      <c r="C155" s="7"/>
      <c r="D155" s="7"/>
      <c r="E155" s="7"/>
    </row>
    <row r="156" spans="2:5" ht="13.5">
      <c r="B156" s="7"/>
      <c r="C156" s="7"/>
      <c r="D156" s="7"/>
      <c r="E156" s="7"/>
    </row>
    <row r="157" spans="2:5" ht="13.5">
      <c r="B157" s="7"/>
      <c r="C157" s="7"/>
      <c r="D157" s="7"/>
      <c r="E157" s="7"/>
    </row>
    <row r="158" spans="2:5" ht="13.5">
      <c r="B158" s="7"/>
      <c r="C158" s="7"/>
      <c r="D158" s="7"/>
      <c r="E158" s="7"/>
    </row>
    <row r="159" spans="2:5" ht="13.5">
      <c r="B159" s="7"/>
      <c r="C159" s="7"/>
      <c r="D159" s="7"/>
      <c r="E159" s="7"/>
    </row>
    <row r="160" spans="2:5" ht="13.5">
      <c r="B160" s="7"/>
      <c r="C160" s="7"/>
      <c r="D160" s="7"/>
      <c r="E160" s="7"/>
    </row>
    <row r="161" spans="2:5" ht="13.5">
      <c r="B161" s="7"/>
      <c r="C161" s="7"/>
      <c r="D161" s="7"/>
      <c r="E161" s="7"/>
    </row>
    <row r="162" spans="2:5" ht="13.5">
      <c r="B162" s="7"/>
      <c r="C162" s="7"/>
      <c r="D162" s="7"/>
      <c r="E162" s="7"/>
    </row>
    <row r="163" spans="2:5" ht="13.5">
      <c r="B163" s="7"/>
      <c r="C163" s="7"/>
      <c r="D163" s="7"/>
      <c r="E163" s="7"/>
    </row>
    <row r="164" spans="2:5" ht="13.5">
      <c r="B164" s="7"/>
      <c r="C164" s="7"/>
      <c r="D164" s="7"/>
      <c r="E164" s="7"/>
    </row>
    <row r="165" spans="2:5" ht="13.5">
      <c r="B165" s="7"/>
      <c r="C165" s="7"/>
      <c r="D165" s="7"/>
      <c r="E165" s="7"/>
    </row>
    <row r="166" spans="2:5" ht="13.5">
      <c r="B166" s="7"/>
      <c r="C166" s="7"/>
      <c r="D166" s="7"/>
      <c r="E166" s="7"/>
    </row>
    <row r="167" spans="2:5" ht="13.5">
      <c r="B167" s="7"/>
      <c r="C167" s="7"/>
      <c r="D167" s="7"/>
      <c r="E167" s="7"/>
    </row>
    <row r="168" spans="2:5" ht="13.5">
      <c r="B168" s="7"/>
      <c r="C168" s="7"/>
      <c r="D168" s="7"/>
      <c r="E168" s="7"/>
    </row>
    <row r="169" spans="2:5" ht="13.5">
      <c r="B169" s="7"/>
      <c r="C169" s="7"/>
      <c r="D169" s="7"/>
      <c r="E169" s="7"/>
    </row>
    <row r="170" spans="2:5" ht="13.5">
      <c r="B170" s="7"/>
      <c r="C170" s="7"/>
      <c r="D170" s="7"/>
      <c r="E170" s="7"/>
    </row>
    <row r="171" spans="2:5" ht="13.5">
      <c r="B171" s="7"/>
      <c r="C171" s="7"/>
      <c r="D171" s="7"/>
      <c r="E171" s="7"/>
    </row>
    <row r="172" spans="2:5" ht="13.5">
      <c r="B172" s="7"/>
      <c r="C172" s="7"/>
      <c r="D172" s="7"/>
      <c r="E172" s="7"/>
    </row>
    <row r="173" spans="2:5" ht="13.5">
      <c r="B173" s="7"/>
      <c r="C173" s="7"/>
      <c r="D173" s="7"/>
      <c r="E173" s="7"/>
    </row>
    <row r="174" spans="2:5" ht="13.5">
      <c r="B174" s="7"/>
      <c r="C174" s="7"/>
      <c r="D174" s="7"/>
      <c r="E174" s="7"/>
    </row>
    <row r="175" spans="2:5" ht="13.5">
      <c r="B175" s="7"/>
      <c r="C175" s="7"/>
      <c r="D175" s="7"/>
      <c r="E175" s="7"/>
    </row>
    <row r="176" spans="2:5" ht="13.5">
      <c r="B176" s="7"/>
      <c r="C176" s="7"/>
      <c r="D176" s="7"/>
      <c r="E176" s="7"/>
    </row>
    <row r="177" spans="2:5" ht="13.5">
      <c r="B177" s="7"/>
      <c r="C177" s="7"/>
      <c r="D177" s="7"/>
      <c r="E177" s="7"/>
    </row>
    <row r="178" spans="2:5" ht="13.5">
      <c r="B178" s="7"/>
      <c r="C178" s="7"/>
      <c r="D178" s="7"/>
      <c r="E178" s="7"/>
    </row>
    <row r="179" spans="2:5" ht="13.5">
      <c r="B179" s="7"/>
      <c r="C179" s="7"/>
      <c r="D179" s="7"/>
      <c r="E179" s="7"/>
    </row>
    <row r="180" spans="2:5" ht="13.5">
      <c r="B180" s="7"/>
      <c r="C180" s="7"/>
      <c r="D180" s="7"/>
      <c r="E180" s="7"/>
    </row>
    <row r="181" spans="2:5" ht="13.5">
      <c r="B181" s="7"/>
      <c r="C181" s="7"/>
      <c r="D181" s="7"/>
      <c r="E181" s="7"/>
    </row>
    <row r="182" spans="2:5" ht="13.5">
      <c r="B182" s="7"/>
      <c r="C182" s="7"/>
      <c r="D182" s="7"/>
      <c r="E182" s="7"/>
    </row>
    <row r="183" spans="2:5" ht="13.5">
      <c r="B183" s="7"/>
      <c r="C183" s="7"/>
      <c r="D183" s="7"/>
      <c r="E183" s="7"/>
    </row>
    <row r="184" spans="2:5" ht="13.5">
      <c r="B184" s="7"/>
      <c r="C184" s="7"/>
      <c r="D184" s="7"/>
      <c r="E184" s="7"/>
    </row>
    <row r="185" spans="2:5" ht="13.5">
      <c r="B185" s="7"/>
      <c r="C185" s="7"/>
      <c r="D185" s="7"/>
      <c r="E185" s="7"/>
    </row>
    <row r="186" spans="2:5" ht="13.5">
      <c r="B186" s="7"/>
      <c r="C186" s="7"/>
      <c r="D186" s="7"/>
      <c r="E186" s="7"/>
    </row>
    <row r="187" spans="2:5" ht="13.5">
      <c r="B187" s="7"/>
      <c r="C187" s="7"/>
      <c r="D187" s="7"/>
      <c r="E187" s="7"/>
    </row>
    <row r="188" spans="2:5" ht="13.5">
      <c r="B188" s="7"/>
      <c r="C188" s="7"/>
      <c r="D188" s="7"/>
      <c r="E188" s="7"/>
    </row>
    <row r="189" spans="2:5" ht="13.5">
      <c r="B189" s="7"/>
      <c r="C189" s="7"/>
      <c r="D189" s="7"/>
      <c r="E189" s="7"/>
    </row>
    <row r="190" spans="2:5" ht="13.5">
      <c r="B190" s="7"/>
      <c r="C190" s="7"/>
      <c r="D190" s="7"/>
      <c r="E190" s="7"/>
    </row>
    <row r="191" spans="2:5" ht="13.5">
      <c r="B191" s="7"/>
      <c r="C191" s="7"/>
      <c r="D191" s="7"/>
      <c r="E191" s="7"/>
    </row>
    <row r="192" spans="2:5" ht="13.5">
      <c r="B192" s="7"/>
      <c r="C192" s="7"/>
      <c r="D192" s="7"/>
      <c r="E192" s="7"/>
    </row>
    <row r="193" spans="2:5" ht="13.5">
      <c r="B193" s="7"/>
      <c r="C193" s="7"/>
      <c r="D193" s="7"/>
      <c r="E193" s="7"/>
    </row>
    <row r="194" spans="2:5" ht="13.5">
      <c r="B194" s="7"/>
      <c r="C194" s="7"/>
      <c r="D194" s="7"/>
      <c r="E194" s="7"/>
    </row>
    <row r="195" spans="2:5" ht="13.5">
      <c r="B195" s="7"/>
      <c r="C195" s="7"/>
      <c r="D195" s="7"/>
      <c r="E195" s="7"/>
    </row>
    <row r="196" spans="2:5" ht="13.5">
      <c r="B196" s="7"/>
      <c r="C196" s="7"/>
      <c r="D196" s="7"/>
      <c r="E196" s="7"/>
    </row>
    <row r="197" spans="2:5" ht="13.5">
      <c r="B197" s="7"/>
      <c r="C197" s="7"/>
      <c r="D197" s="7"/>
      <c r="E197" s="7"/>
    </row>
    <row r="198" spans="2:5" ht="13.5">
      <c r="B198" s="7"/>
      <c r="C198" s="7"/>
      <c r="D198" s="7"/>
      <c r="E198" s="7"/>
    </row>
    <row r="199" spans="2:5" ht="13.5">
      <c r="B199" s="7"/>
      <c r="C199" s="7"/>
      <c r="D199" s="7"/>
      <c r="E199" s="7"/>
    </row>
    <row r="200" spans="2:5" ht="13.5">
      <c r="B200" s="7"/>
      <c r="C200" s="7"/>
      <c r="D200" s="7"/>
      <c r="E200" s="7"/>
    </row>
    <row r="201" spans="2:5" ht="13.5">
      <c r="B201" s="7"/>
      <c r="C201" s="7"/>
      <c r="D201" s="7"/>
      <c r="E201" s="7"/>
    </row>
    <row r="202" spans="2:5" ht="13.5">
      <c r="B202" s="7"/>
      <c r="C202" s="7"/>
      <c r="D202" s="7"/>
      <c r="E202" s="7"/>
    </row>
    <row r="203" spans="2:5" ht="13.5">
      <c r="B203" s="7"/>
      <c r="C203" s="7"/>
      <c r="D203" s="7"/>
      <c r="E203" s="7"/>
    </row>
    <row r="204" spans="2:5" ht="13.5">
      <c r="B204" s="7"/>
      <c r="C204" s="7"/>
      <c r="D204" s="7"/>
      <c r="E204" s="7"/>
    </row>
    <row r="205" spans="2:5" ht="13.5">
      <c r="B205" s="7"/>
      <c r="C205" s="7"/>
      <c r="D205" s="7"/>
      <c r="E205" s="7"/>
    </row>
    <row r="206" spans="2:5" ht="13.5">
      <c r="B206" s="7"/>
      <c r="C206" s="7"/>
      <c r="D206" s="7"/>
      <c r="E206" s="7"/>
    </row>
    <row r="207" spans="2:5" ht="13.5">
      <c r="B207" s="7"/>
      <c r="C207" s="7"/>
      <c r="D207" s="7"/>
      <c r="E207" s="7"/>
    </row>
    <row r="208" spans="2:5" ht="13.5">
      <c r="B208" s="7"/>
      <c r="C208" s="7"/>
      <c r="D208" s="7"/>
      <c r="E208" s="7"/>
    </row>
    <row r="209" spans="2:5" ht="13.5">
      <c r="B209" s="7"/>
      <c r="C209" s="7"/>
      <c r="D209" s="7"/>
      <c r="E209" s="7"/>
    </row>
    <row r="210" spans="2:5" ht="13.5">
      <c r="B210" s="7"/>
      <c r="C210" s="7"/>
      <c r="D210" s="7"/>
      <c r="E210" s="7"/>
    </row>
    <row r="211" spans="2:5" ht="13.5">
      <c r="B211" s="7"/>
      <c r="C211" s="7"/>
      <c r="D211" s="7"/>
      <c r="E211" s="7"/>
    </row>
    <row r="212" spans="2:5" ht="13.5">
      <c r="B212" s="7"/>
      <c r="C212" s="7"/>
      <c r="D212" s="7"/>
      <c r="E212" s="7"/>
    </row>
    <row r="213" spans="2:5" ht="13.5">
      <c r="B213" s="7"/>
      <c r="C213" s="7"/>
      <c r="D213" s="7"/>
      <c r="E213" s="7"/>
    </row>
    <row r="214" spans="2:5" ht="13.5">
      <c r="B214" s="7"/>
      <c r="C214" s="7"/>
      <c r="D214" s="7"/>
      <c r="E214" s="7"/>
    </row>
    <row r="215" spans="2:5" ht="13.5">
      <c r="B215" s="7"/>
      <c r="C215" s="7"/>
      <c r="D215" s="7"/>
      <c r="E215" s="7"/>
    </row>
    <row r="216" spans="2:5" ht="13.5">
      <c r="B216" s="7"/>
      <c r="C216" s="7"/>
      <c r="D216" s="7"/>
      <c r="E216" s="7"/>
    </row>
    <row r="217" spans="2:5" ht="13.5">
      <c r="B217" s="7"/>
      <c r="C217" s="7"/>
      <c r="D217" s="7"/>
      <c r="E217" s="7"/>
    </row>
    <row r="218" spans="2:5" ht="13.5">
      <c r="B218" s="7"/>
      <c r="C218" s="7"/>
      <c r="D218" s="7"/>
      <c r="E218" s="7"/>
    </row>
    <row r="219" spans="2:5" ht="13.5">
      <c r="B219" s="7"/>
      <c r="C219" s="7"/>
      <c r="D219" s="7"/>
      <c r="E219" s="7"/>
    </row>
    <row r="220" spans="2:5" ht="13.5">
      <c r="B220" s="7"/>
      <c r="C220" s="7"/>
      <c r="D220" s="7"/>
      <c r="E220" s="7"/>
    </row>
    <row r="221" spans="2:5" ht="13.5">
      <c r="B221" s="7"/>
      <c r="C221" s="7"/>
      <c r="D221" s="7"/>
      <c r="E221" s="7"/>
    </row>
    <row r="222" spans="2:5" ht="13.5">
      <c r="B222" s="7"/>
      <c r="C222" s="7"/>
      <c r="D222" s="7"/>
      <c r="E222" s="7"/>
    </row>
    <row r="223" spans="2:5" ht="13.5">
      <c r="B223" s="7"/>
      <c r="C223" s="7"/>
      <c r="D223" s="7"/>
      <c r="E223" s="7"/>
    </row>
    <row r="224" spans="2:5" ht="13.5">
      <c r="B224" s="7"/>
      <c r="C224" s="7"/>
      <c r="D224" s="7"/>
      <c r="E224" s="7"/>
    </row>
    <row r="225" spans="2:5" ht="13.5">
      <c r="B225" s="7"/>
      <c r="C225" s="7"/>
      <c r="D225" s="7"/>
      <c r="E225" s="7"/>
    </row>
    <row r="226" spans="2:5" ht="13.5">
      <c r="B226" s="7"/>
      <c r="C226" s="7"/>
      <c r="D226" s="7"/>
      <c r="E226" s="7"/>
    </row>
  </sheetData>
  <sheetProtection/>
  <mergeCells count="2">
    <mergeCell ref="A3:E3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6"/>
  <sheetViews>
    <sheetView zoomScale="70" zoomScaleNormal="70" zoomScaleSheetLayoutView="70" zoomScalePageLayoutView="0" workbookViewId="0" topLeftCell="A1">
      <pane ySplit="10" topLeftCell="A11" activePane="bottomLeft" state="frozen"/>
      <selection pane="topLeft" activeCell="C1" sqref="C1"/>
      <selection pane="bottomLeft" activeCell="J8" sqref="J8:J10"/>
    </sheetView>
  </sheetViews>
  <sheetFormatPr defaultColWidth="9.00390625" defaultRowHeight="13.5"/>
  <cols>
    <col min="1" max="1" width="32.50390625" style="5" customWidth="1"/>
    <col min="2" max="14" width="15.875" style="6" customWidth="1"/>
    <col min="15" max="15" width="12.625" style="6" customWidth="1"/>
    <col min="16" max="16" width="13.75390625" style="6" hidden="1" customWidth="1"/>
    <col min="17" max="17" width="14.00390625" style="6" customWidth="1"/>
    <col min="18" max="18" width="11.375" style="4" bestFit="1" customWidth="1"/>
    <col min="19" max="16384" width="9.00390625" style="4" customWidth="1"/>
  </cols>
  <sheetData>
    <row r="1" spans="1:17" ht="25.5" customHeight="1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4"/>
    </row>
    <row r="3" spans="1:17" ht="13.5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4"/>
    </row>
    <row r="4" spans="1:17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</row>
    <row r="6" spans="13:17" ht="15" thickBot="1">
      <c r="M6" s="56" t="s">
        <v>148</v>
      </c>
      <c r="P6" s="7" t="s">
        <v>1</v>
      </c>
      <c r="Q6" s="7" t="s">
        <v>1</v>
      </c>
    </row>
    <row r="7" spans="1:17" ht="13.5">
      <c r="A7" s="8" t="s">
        <v>8</v>
      </c>
      <c r="B7" s="167" t="s">
        <v>95</v>
      </c>
      <c r="C7" s="168"/>
      <c r="D7" s="168"/>
      <c r="E7" s="168"/>
      <c r="F7" s="168"/>
      <c r="G7" s="168"/>
      <c r="H7" s="169"/>
      <c r="I7" s="170"/>
      <c r="J7" s="180" t="s">
        <v>98</v>
      </c>
      <c r="K7" s="181"/>
      <c r="L7" s="181"/>
      <c r="M7" s="182"/>
      <c r="N7" s="183" t="s">
        <v>99</v>
      </c>
      <c r="O7" s="186" t="s">
        <v>4</v>
      </c>
      <c r="P7" s="171" t="s">
        <v>6</v>
      </c>
      <c r="Q7" s="171" t="s">
        <v>6</v>
      </c>
    </row>
    <row r="8" spans="1:17" ht="13.5">
      <c r="A8" s="39"/>
      <c r="B8" s="161" t="s">
        <v>104</v>
      </c>
      <c r="C8" s="161" t="s">
        <v>105</v>
      </c>
      <c r="D8" s="164" t="s">
        <v>106</v>
      </c>
      <c r="E8" s="164" t="s">
        <v>107</v>
      </c>
      <c r="F8" s="164" t="s">
        <v>108</v>
      </c>
      <c r="G8" s="164" t="s">
        <v>109</v>
      </c>
      <c r="H8" s="164" t="s">
        <v>96</v>
      </c>
      <c r="I8" s="40" t="s">
        <v>97</v>
      </c>
      <c r="J8" s="174" t="s">
        <v>110</v>
      </c>
      <c r="K8" s="177" t="s">
        <v>111</v>
      </c>
      <c r="L8" s="41" t="s">
        <v>96</v>
      </c>
      <c r="M8" s="41" t="s">
        <v>97</v>
      </c>
      <c r="N8" s="184"/>
      <c r="O8" s="184"/>
      <c r="P8" s="172"/>
      <c r="Q8" s="172"/>
    </row>
    <row r="9" spans="1:17" ht="13.5" customHeight="1">
      <c r="A9" s="39"/>
      <c r="B9" s="162"/>
      <c r="C9" s="162"/>
      <c r="D9" s="165"/>
      <c r="E9" s="165"/>
      <c r="F9" s="165"/>
      <c r="G9" s="165"/>
      <c r="H9" s="165"/>
      <c r="I9" s="40"/>
      <c r="J9" s="175"/>
      <c r="K9" s="178"/>
      <c r="L9" s="41"/>
      <c r="M9" s="41"/>
      <c r="N9" s="184"/>
      <c r="O9" s="184"/>
      <c r="P9" s="172"/>
      <c r="Q9" s="172"/>
    </row>
    <row r="10" spans="1:17" ht="13.5">
      <c r="A10" s="39"/>
      <c r="B10" s="163"/>
      <c r="C10" s="163"/>
      <c r="D10" s="166"/>
      <c r="E10" s="166"/>
      <c r="F10" s="166"/>
      <c r="G10" s="166"/>
      <c r="H10" s="166"/>
      <c r="I10" s="40"/>
      <c r="J10" s="176"/>
      <c r="K10" s="179"/>
      <c r="L10" s="41"/>
      <c r="M10" s="41"/>
      <c r="N10" s="185"/>
      <c r="O10" s="185"/>
      <c r="P10" s="173"/>
      <c r="Q10" s="173"/>
    </row>
    <row r="11" spans="1:19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/>
    </row>
    <row r="12" spans="1:17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3.5">
      <c r="A14" s="16" t="s">
        <v>139</v>
      </c>
      <c r="B14" s="46"/>
      <c r="C14" s="46"/>
      <c r="D14" s="46"/>
      <c r="E14" s="46"/>
      <c r="F14" s="46"/>
      <c r="G14" s="46"/>
      <c r="H14" s="46"/>
      <c r="I14" s="46"/>
      <c r="J14" s="44"/>
      <c r="K14" s="44"/>
      <c r="L14" s="44"/>
      <c r="M14" s="44"/>
      <c r="N14" s="44"/>
      <c r="O14" s="44"/>
      <c r="P14" s="47"/>
      <c r="Q14" s="48"/>
    </row>
    <row r="15" spans="1:17" ht="13.5">
      <c r="A15" s="16" t="s">
        <v>140</v>
      </c>
      <c r="B15" s="44"/>
      <c r="C15" s="44"/>
      <c r="D15" s="44"/>
      <c r="E15" s="44"/>
      <c r="F15" s="44"/>
      <c r="G15" s="44"/>
      <c r="H15" s="44"/>
      <c r="I15" s="44">
        <f>SUM(B15:H15)</f>
        <v>0</v>
      </c>
      <c r="J15" s="44"/>
      <c r="K15" s="44"/>
      <c r="L15" s="44"/>
      <c r="M15" s="44">
        <f>SUM(J15:L15)</f>
        <v>0</v>
      </c>
      <c r="N15" s="44">
        <v>240000</v>
      </c>
      <c r="O15" s="44"/>
      <c r="P15" s="44">
        <f>SUM(M15,I15,N15,O15)</f>
        <v>240000</v>
      </c>
      <c r="Q15" s="45">
        <f>SUM(I15,M15,N15)</f>
        <v>240000</v>
      </c>
    </row>
    <row r="16" spans="1:17" ht="13.5">
      <c r="A16" s="16" t="s">
        <v>141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3.5">
      <c r="A17" s="16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93944</v>
      </c>
      <c r="O17" s="44"/>
      <c r="P17" s="44"/>
      <c r="Q17" s="45">
        <f>SUM(I17,M17,N17)</f>
        <v>93944</v>
      </c>
    </row>
    <row r="18" spans="1:17" s="30" customFormat="1" ht="13.5">
      <c r="A18" s="27" t="s">
        <v>143</v>
      </c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7"/>
      <c r="M18" s="47"/>
      <c r="N18" s="47"/>
      <c r="O18" s="46"/>
      <c r="P18" s="46"/>
      <c r="Q18" s="50"/>
    </row>
    <row r="19" spans="1:17" ht="13.5">
      <c r="A19" s="16" t="s">
        <v>127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  <c r="J19" s="44"/>
      <c r="K19" s="44"/>
      <c r="L19" s="44"/>
      <c r="M19" s="44">
        <f>SUM(J19:L19)</f>
        <v>0</v>
      </c>
      <c r="N19" s="44"/>
      <c r="O19" s="44"/>
      <c r="P19" s="44">
        <f>SUM(M19,I19,N19,O19)</f>
        <v>0</v>
      </c>
      <c r="Q19" s="45"/>
    </row>
    <row r="20" spans="1:17" ht="13.5">
      <c r="A20" s="16" t="s">
        <v>128</v>
      </c>
      <c r="B20" s="44"/>
      <c r="C20" s="44"/>
      <c r="D20" s="44"/>
      <c r="E20" s="44"/>
      <c r="F20" s="44"/>
      <c r="G20" s="44"/>
      <c r="H20" s="44"/>
      <c r="I20" s="44"/>
      <c r="J20" s="44">
        <v>35229419</v>
      </c>
      <c r="K20" s="44"/>
      <c r="L20" s="44"/>
      <c r="M20" s="44">
        <f>SUM(J20:L20)</f>
        <v>35229419</v>
      </c>
      <c r="N20" s="44"/>
      <c r="O20" s="44"/>
      <c r="P20" s="44"/>
      <c r="Q20" s="45">
        <f aca="true" t="shared" si="0" ref="Q20:Q28">SUM(I20,M20,N20)</f>
        <v>35229419</v>
      </c>
    </row>
    <row r="21" spans="1:17" ht="13.5">
      <c r="A21" s="16" t="s">
        <v>134</v>
      </c>
      <c r="B21" s="44"/>
      <c r="C21" s="44"/>
      <c r="D21" s="44"/>
      <c r="E21" s="44">
        <v>11947100</v>
      </c>
      <c r="F21" s="44"/>
      <c r="G21" s="44"/>
      <c r="H21" s="44"/>
      <c r="I21" s="44"/>
      <c r="J21" s="44"/>
      <c r="K21" s="44"/>
      <c r="L21" s="44"/>
      <c r="M21" s="44">
        <f aca="true" t="shared" si="1" ref="M21:M39">SUM(J21:L21)</f>
        <v>0</v>
      </c>
      <c r="N21" s="44"/>
      <c r="O21" s="44"/>
      <c r="P21" s="44"/>
      <c r="Q21" s="45">
        <f t="shared" si="0"/>
        <v>0</v>
      </c>
    </row>
    <row r="22" spans="1:17" ht="13.5">
      <c r="A22" s="16" t="s">
        <v>132</v>
      </c>
      <c r="B22" s="44"/>
      <c r="C22" s="44"/>
      <c r="D22" s="44">
        <v>4278908</v>
      </c>
      <c r="E22" s="44"/>
      <c r="F22" s="44"/>
      <c r="G22" s="44"/>
      <c r="H22" s="44"/>
      <c r="I22" s="44"/>
      <c r="J22" s="44">
        <v>26850062</v>
      </c>
      <c r="K22" s="44"/>
      <c r="L22" s="44"/>
      <c r="M22" s="44">
        <f t="shared" si="1"/>
        <v>26850062</v>
      </c>
      <c r="N22" s="44"/>
      <c r="O22" s="44"/>
      <c r="P22" s="44"/>
      <c r="Q22" s="45">
        <f t="shared" si="0"/>
        <v>26850062</v>
      </c>
    </row>
    <row r="23" spans="1:17" ht="13.5">
      <c r="A23" s="16" t="s">
        <v>135</v>
      </c>
      <c r="B23" s="44"/>
      <c r="C23" s="44"/>
      <c r="D23" s="44"/>
      <c r="E23" s="44"/>
      <c r="F23" s="44">
        <v>12563125</v>
      </c>
      <c r="G23" s="44"/>
      <c r="H23" s="44"/>
      <c r="I23" s="44"/>
      <c r="J23" s="44"/>
      <c r="K23" s="44"/>
      <c r="L23" s="44"/>
      <c r="M23" s="44">
        <f t="shared" si="1"/>
        <v>0</v>
      </c>
      <c r="N23" s="44"/>
      <c r="O23" s="44"/>
      <c r="P23" s="44"/>
      <c r="Q23" s="45">
        <f t="shared" si="0"/>
        <v>0</v>
      </c>
    </row>
    <row r="24" spans="1:17" ht="13.5">
      <c r="A24" s="16" t="s">
        <v>130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>
        <f t="shared" si="0"/>
        <v>0</v>
      </c>
    </row>
    <row r="25" spans="1:17" ht="13.5">
      <c r="A25" s="16" t="s">
        <v>123</v>
      </c>
      <c r="B25" s="44"/>
      <c r="C25" s="44"/>
      <c r="D25" s="44"/>
      <c r="E25" s="44"/>
      <c r="F25" s="44">
        <v>449450</v>
      </c>
      <c r="G25" s="44"/>
      <c r="H25" s="44"/>
      <c r="I25" s="44">
        <f>SUM(B25:H25)</f>
        <v>449450</v>
      </c>
      <c r="J25" s="44">
        <v>3849960</v>
      </c>
      <c r="K25" s="44"/>
      <c r="L25" s="44"/>
      <c r="M25" s="44">
        <f t="shared" si="1"/>
        <v>3849960</v>
      </c>
      <c r="N25" s="44"/>
      <c r="O25" s="44"/>
      <c r="P25" s="44"/>
      <c r="Q25" s="45">
        <f t="shared" si="0"/>
        <v>4299410</v>
      </c>
    </row>
    <row r="26" spans="1:17" ht="13.5">
      <c r="A26" s="16" t="s">
        <v>131</v>
      </c>
      <c r="B26" s="44"/>
      <c r="C26" s="44"/>
      <c r="D26" s="44"/>
      <c r="E26" s="44"/>
      <c r="F26" s="44"/>
      <c r="G26" s="44"/>
      <c r="H26" s="44"/>
      <c r="I26" s="44"/>
      <c r="J26" s="44">
        <v>25058689</v>
      </c>
      <c r="K26" s="44"/>
      <c r="L26" s="44"/>
      <c r="M26" s="44">
        <f t="shared" si="1"/>
        <v>25058689</v>
      </c>
      <c r="N26" s="44"/>
      <c r="O26" s="44"/>
      <c r="P26" s="44"/>
      <c r="Q26" s="45">
        <f t="shared" si="0"/>
        <v>25058689</v>
      </c>
    </row>
    <row r="27" spans="1:17" ht="13.5">
      <c r="A27" s="16" t="s">
        <v>133</v>
      </c>
      <c r="B27" s="44"/>
      <c r="C27" s="44"/>
      <c r="D27" s="44"/>
      <c r="E27" s="44"/>
      <c r="F27" s="44"/>
      <c r="G27" s="44"/>
      <c r="H27" s="44"/>
      <c r="I27" s="44"/>
      <c r="J27" s="44">
        <v>32498380</v>
      </c>
      <c r="K27" s="44"/>
      <c r="L27" s="44"/>
      <c r="M27" s="44">
        <f t="shared" si="1"/>
        <v>32498380</v>
      </c>
      <c r="N27" s="44"/>
      <c r="O27" s="44"/>
      <c r="P27" s="44"/>
      <c r="Q27" s="45">
        <f t="shared" si="0"/>
        <v>32498380</v>
      </c>
    </row>
    <row r="28" spans="1:17" ht="13.5">
      <c r="A28" s="16" t="s">
        <v>136</v>
      </c>
      <c r="B28" s="44"/>
      <c r="C28" s="44"/>
      <c r="D28" s="44"/>
      <c r="E28" s="44"/>
      <c r="F28" s="44"/>
      <c r="G28" s="44"/>
      <c r="H28" s="44"/>
      <c r="I28" s="44"/>
      <c r="J28" s="44">
        <v>32220917</v>
      </c>
      <c r="K28" s="44"/>
      <c r="L28" s="44"/>
      <c r="M28" s="44">
        <f t="shared" si="1"/>
        <v>32220917</v>
      </c>
      <c r="N28" s="44"/>
      <c r="O28" s="44"/>
      <c r="P28" s="44"/>
      <c r="Q28" s="45">
        <f t="shared" si="0"/>
        <v>32220917</v>
      </c>
    </row>
    <row r="29" spans="1:17" ht="13.5">
      <c r="A29" s="16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>
      <c r="A30" s="16" t="s">
        <v>114</v>
      </c>
      <c r="B30" s="44"/>
      <c r="C30" s="44"/>
      <c r="D30" s="44"/>
      <c r="E30" s="44"/>
      <c r="F30" s="44"/>
      <c r="G30" s="44"/>
      <c r="H30" s="44"/>
      <c r="I30" s="44">
        <f aca="true" t="shared" si="2" ref="I30:I37">SUM(B30:H30)</f>
        <v>0</v>
      </c>
      <c r="J30" s="44"/>
      <c r="K30" s="44"/>
      <c r="L30" s="44"/>
      <c r="M30" s="44">
        <f t="shared" si="1"/>
        <v>0</v>
      </c>
      <c r="N30" s="44"/>
      <c r="O30" s="44"/>
      <c r="P30" s="44"/>
      <c r="Q30" s="45"/>
    </row>
    <row r="31" spans="1:17" ht="13.5">
      <c r="A31" s="16" t="s">
        <v>115</v>
      </c>
      <c r="B31" s="44">
        <v>1400000</v>
      </c>
      <c r="C31" s="44"/>
      <c r="D31" s="44"/>
      <c r="E31" s="44"/>
      <c r="F31" s="44"/>
      <c r="G31" s="44"/>
      <c r="H31" s="44"/>
      <c r="I31" s="44">
        <f t="shared" si="2"/>
        <v>1400000</v>
      </c>
      <c r="J31" s="44"/>
      <c r="K31" s="44"/>
      <c r="L31" s="44"/>
      <c r="M31" s="44">
        <f t="shared" si="1"/>
        <v>0</v>
      </c>
      <c r="N31" s="44"/>
      <c r="O31" s="44"/>
      <c r="P31" s="44"/>
      <c r="Q31" s="45">
        <f aca="true" t="shared" si="3" ref="Q31:Q44">SUM(I31,M31,N31)</f>
        <v>1400000</v>
      </c>
    </row>
    <row r="32" spans="1:17" ht="13.5">
      <c r="A32" s="16" t="s">
        <v>112</v>
      </c>
      <c r="B32" s="44"/>
      <c r="C32" s="44"/>
      <c r="D32" s="44"/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>
        <f t="shared" si="1"/>
        <v>0</v>
      </c>
      <c r="N32" s="44"/>
      <c r="O32" s="44"/>
      <c r="P32" s="44"/>
      <c r="Q32" s="45"/>
    </row>
    <row r="33" spans="1:17" ht="13.5">
      <c r="A33" s="16" t="s">
        <v>113</v>
      </c>
      <c r="B33" s="44"/>
      <c r="C33" s="44">
        <v>48931000</v>
      </c>
      <c r="D33" s="44">
        <v>21174000</v>
      </c>
      <c r="E33" s="44"/>
      <c r="F33" s="44"/>
      <c r="G33" s="44"/>
      <c r="H33" s="44"/>
      <c r="I33" s="44">
        <f t="shared" si="2"/>
        <v>70105000</v>
      </c>
      <c r="J33" s="44">
        <v>33210000</v>
      </c>
      <c r="K33" s="44"/>
      <c r="L33" s="44"/>
      <c r="M33" s="44">
        <f t="shared" si="1"/>
        <v>33210000</v>
      </c>
      <c r="N33" s="44"/>
      <c r="O33" s="44"/>
      <c r="P33" s="44"/>
      <c r="Q33" s="45">
        <f t="shared" si="3"/>
        <v>103315000</v>
      </c>
    </row>
    <row r="34" spans="1:17" ht="13.5">
      <c r="A34" s="16" t="s">
        <v>121</v>
      </c>
      <c r="B34" s="44"/>
      <c r="C34" s="44">
        <v>48720</v>
      </c>
      <c r="D34" s="44"/>
      <c r="E34" s="44"/>
      <c r="F34" s="44"/>
      <c r="G34" s="44"/>
      <c r="H34" s="44"/>
      <c r="I34" s="44">
        <f t="shared" si="2"/>
        <v>48720</v>
      </c>
      <c r="J34" s="44"/>
      <c r="K34" s="44"/>
      <c r="L34" s="44"/>
      <c r="M34" s="44">
        <f t="shared" si="1"/>
        <v>0</v>
      </c>
      <c r="N34" s="44"/>
      <c r="O34" s="44"/>
      <c r="P34" s="44"/>
      <c r="Q34" s="45">
        <f t="shared" si="3"/>
        <v>48720</v>
      </c>
    </row>
    <row r="35" spans="1:17" ht="13.5">
      <c r="A35" s="16" t="s">
        <v>122</v>
      </c>
      <c r="B35" s="44"/>
      <c r="C35" s="44"/>
      <c r="D35" s="44"/>
      <c r="E35" s="44">
        <v>84505000</v>
      </c>
      <c r="F35" s="44"/>
      <c r="G35" s="44"/>
      <c r="H35" s="44"/>
      <c r="I35" s="44">
        <f t="shared" si="2"/>
        <v>84505000</v>
      </c>
      <c r="J35" s="44"/>
      <c r="K35" s="44"/>
      <c r="L35" s="44"/>
      <c r="M35" s="44">
        <f t="shared" si="1"/>
        <v>0</v>
      </c>
      <c r="N35" s="44"/>
      <c r="O35" s="44"/>
      <c r="P35" s="44"/>
      <c r="Q35" s="45">
        <f t="shared" si="3"/>
        <v>84505000</v>
      </c>
    </row>
    <row r="36" spans="1:17" ht="13.5">
      <c r="A36" s="16" t="s">
        <v>124</v>
      </c>
      <c r="B36" s="44"/>
      <c r="C36" s="44"/>
      <c r="D36" s="44"/>
      <c r="E36" s="44"/>
      <c r="F36" s="44">
        <v>40389000</v>
      </c>
      <c r="G36" s="44"/>
      <c r="H36" s="44"/>
      <c r="I36" s="44">
        <f t="shared" si="2"/>
        <v>40389000</v>
      </c>
      <c r="J36" s="44"/>
      <c r="K36" s="44"/>
      <c r="L36" s="44"/>
      <c r="M36" s="44">
        <f t="shared" si="1"/>
        <v>0</v>
      </c>
      <c r="N36" s="44"/>
      <c r="O36" s="44"/>
      <c r="P36" s="44"/>
      <c r="Q36" s="45">
        <f t="shared" si="3"/>
        <v>40389000</v>
      </c>
    </row>
    <row r="37" spans="1:17" ht="13.5">
      <c r="A37" s="16" t="s">
        <v>125</v>
      </c>
      <c r="B37" s="44"/>
      <c r="C37" s="44"/>
      <c r="D37" s="44"/>
      <c r="E37" s="44"/>
      <c r="F37" s="44"/>
      <c r="G37" s="44">
        <v>27043000</v>
      </c>
      <c r="H37" s="44"/>
      <c r="I37" s="44">
        <f t="shared" si="2"/>
        <v>27043000</v>
      </c>
      <c r="J37" s="44"/>
      <c r="K37" s="44"/>
      <c r="L37" s="44"/>
      <c r="M37" s="44">
        <f t="shared" si="1"/>
        <v>0</v>
      </c>
      <c r="N37" s="44"/>
      <c r="O37" s="44"/>
      <c r="P37" s="44"/>
      <c r="Q37" s="45">
        <f t="shared" si="3"/>
        <v>27043000</v>
      </c>
    </row>
    <row r="38" spans="1:17" ht="13.5">
      <c r="A38" s="16" t="s">
        <v>137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2278000</v>
      </c>
      <c r="L38" s="44"/>
      <c r="M38" s="44">
        <f t="shared" si="1"/>
        <v>2278000</v>
      </c>
      <c r="N38" s="44"/>
      <c r="O38" s="44"/>
      <c r="P38" s="44"/>
      <c r="Q38" s="45">
        <f t="shared" si="3"/>
        <v>2278000</v>
      </c>
    </row>
    <row r="39" spans="1:17" ht="13.5">
      <c r="A39" s="16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768000</v>
      </c>
      <c r="L39" s="44"/>
      <c r="M39" s="44">
        <f t="shared" si="1"/>
        <v>768000</v>
      </c>
      <c r="N39" s="44"/>
      <c r="O39" s="44"/>
      <c r="P39" s="44"/>
      <c r="Q39" s="45">
        <f t="shared" si="3"/>
        <v>768000</v>
      </c>
    </row>
    <row r="40" spans="1:17" ht="13.5">
      <c r="A40" s="16" t="s">
        <v>145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3.5">
      <c r="A41" s="16" t="s">
        <v>146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43206000</v>
      </c>
      <c r="O41" s="44"/>
      <c r="P41" s="44"/>
      <c r="Q41" s="45">
        <f t="shared" si="3"/>
        <v>43206000</v>
      </c>
    </row>
    <row r="42" spans="1:17" s="30" customFormat="1" ht="13.5">
      <c r="A42" s="27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6"/>
      <c r="Q42" s="50"/>
    </row>
    <row r="43" spans="1:17" ht="13.5">
      <c r="A43" s="16" t="s">
        <v>22</v>
      </c>
      <c r="B43" s="44"/>
      <c r="C43" s="44"/>
      <c r="D43" s="44"/>
      <c r="E43" s="44"/>
      <c r="F43" s="44"/>
      <c r="G43" s="44"/>
      <c r="H43" s="44"/>
      <c r="I43" s="44">
        <f>SUM(B43:H43)</f>
        <v>0</v>
      </c>
      <c r="J43" s="44"/>
      <c r="K43" s="44"/>
      <c r="L43" s="44"/>
      <c r="M43" s="44">
        <f>SUM(J43:L43)</f>
        <v>0</v>
      </c>
      <c r="N43" s="44">
        <v>242601</v>
      </c>
      <c r="O43" s="44"/>
      <c r="P43" s="44">
        <f>SUM(M43,I43,N43,O43)</f>
        <v>242601</v>
      </c>
      <c r="Q43" s="45">
        <f t="shared" si="3"/>
        <v>242601</v>
      </c>
    </row>
    <row r="44" spans="1:17" ht="13.5">
      <c r="A44" s="16" t="s">
        <v>23</v>
      </c>
      <c r="B44" s="1"/>
      <c r="C44" s="1">
        <v>410436</v>
      </c>
      <c r="D44" s="1">
        <v>36150</v>
      </c>
      <c r="E44" s="1">
        <v>7410</v>
      </c>
      <c r="F44" s="1">
        <v>784934</v>
      </c>
      <c r="G44" s="1">
        <v>4310</v>
      </c>
      <c r="H44" s="1"/>
      <c r="I44" s="1">
        <f>SUM(B44:H44)</f>
        <v>1243240</v>
      </c>
      <c r="J44" s="1">
        <v>3427109</v>
      </c>
      <c r="K44" s="1"/>
      <c r="L44" s="1"/>
      <c r="M44" s="1">
        <f>SUM(J44:L44)</f>
        <v>3427109</v>
      </c>
      <c r="N44" s="1">
        <v>308160</v>
      </c>
      <c r="O44" s="1"/>
      <c r="P44" s="15">
        <f>SUM(M44,I44,N44,O44)</f>
        <v>4978509</v>
      </c>
      <c r="Q44" s="45">
        <f t="shared" si="3"/>
        <v>4978509</v>
      </c>
    </row>
    <row r="45" spans="1:17" ht="13.5">
      <c r="A45" s="18" t="s">
        <v>80</v>
      </c>
      <c r="B45" s="2">
        <f>SUM(B13:B44)</f>
        <v>1400000</v>
      </c>
      <c r="C45" s="2">
        <f>SUM(C14:C44)</f>
        <v>49390156</v>
      </c>
      <c r="D45" s="2">
        <f>SUM(D14:D44)</f>
        <v>25489058</v>
      </c>
      <c r="E45" s="2">
        <f>SUM(E14:E44)</f>
        <v>96459510</v>
      </c>
      <c r="F45" s="2">
        <f>SUM(F13:F44)</f>
        <v>54186509</v>
      </c>
      <c r="G45" s="2">
        <f>SUM(G14:G44)</f>
        <v>27047310</v>
      </c>
      <c r="H45" s="2">
        <f>SUM(H15:H44)</f>
        <v>0</v>
      </c>
      <c r="I45" s="2">
        <f>SUM(B45:H45)</f>
        <v>253972543</v>
      </c>
      <c r="J45" s="2">
        <f>SUM(J14:J44)</f>
        <v>192344536</v>
      </c>
      <c r="K45" s="2">
        <f>SUM(K14:K44)</f>
        <v>3046000</v>
      </c>
      <c r="L45" s="2">
        <f>SUM(L15:L44)</f>
        <v>0</v>
      </c>
      <c r="M45" s="2">
        <f>SUM(J45:L45)</f>
        <v>195390536</v>
      </c>
      <c r="N45" s="2">
        <f>SUM(N14:N44)</f>
        <v>44090705</v>
      </c>
      <c r="O45" s="2">
        <f>SUM(O15,O19:O25,O44,O43)</f>
        <v>0</v>
      </c>
      <c r="P45" s="3" t="e">
        <f>SUM(P15,P19:P25,#REF!,#REF!,P43:P44,#REF!)</f>
        <v>#REF!</v>
      </c>
      <c r="Q45" s="3">
        <f>SUM(I45,M45,N45)</f>
        <v>493453784</v>
      </c>
    </row>
    <row r="46" spans="1:17" ht="13.5">
      <c r="A46" s="16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</row>
    <row r="47" spans="1:17" ht="13.5">
      <c r="A47" s="16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1"/>
      <c r="O47" s="44"/>
      <c r="P47" s="45"/>
      <c r="Q47" s="45"/>
    </row>
    <row r="48" spans="1:17" ht="13.5">
      <c r="A48" s="16" t="s">
        <v>32</v>
      </c>
      <c r="B48" s="44"/>
      <c r="C48" s="44">
        <v>10841962</v>
      </c>
      <c r="D48" s="44">
        <v>24727193</v>
      </c>
      <c r="E48" s="44">
        <v>13882921</v>
      </c>
      <c r="F48" s="44">
        <v>16159495</v>
      </c>
      <c r="G48" s="44">
        <v>20042567</v>
      </c>
      <c r="H48" s="44"/>
      <c r="I48" s="44">
        <f aca="true" t="shared" si="4" ref="I48:I68">SUM(B48:H48)</f>
        <v>85654138</v>
      </c>
      <c r="J48" s="44">
        <v>57439651</v>
      </c>
      <c r="K48" s="44"/>
      <c r="L48" s="44"/>
      <c r="M48" s="44">
        <f>SUM(J48:L48)</f>
        <v>57439651</v>
      </c>
      <c r="N48" s="51"/>
      <c r="O48" s="44"/>
      <c r="P48" s="45">
        <f aca="true" t="shared" si="5" ref="P48:P68">SUM(I48,M48,N48,N48:O48)</f>
        <v>143093789</v>
      </c>
      <c r="Q48" s="45">
        <f>SUM(I48,M48)</f>
        <v>143093789</v>
      </c>
    </row>
    <row r="49" spans="1:17" ht="13.5">
      <c r="A49" s="16" t="s">
        <v>150</v>
      </c>
      <c r="B49" s="44">
        <v>5375</v>
      </c>
      <c r="C49" s="44">
        <v>835251</v>
      </c>
      <c r="D49" s="44">
        <v>421388</v>
      </c>
      <c r="E49" s="44">
        <v>421388</v>
      </c>
      <c r="F49" s="44">
        <v>842775</v>
      </c>
      <c r="G49" s="44">
        <v>737429</v>
      </c>
      <c r="H49" s="44"/>
      <c r="I49" s="44">
        <f t="shared" si="4"/>
        <v>3263606</v>
      </c>
      <c r="J49" s="44">
        <v>6432613</v>
      </c>
      <c r="K49" s="44"/>
      <c r="L49" s="44"/>
      <c r="M49" s="44">
        <f>SUM(J49:L49)</f>
        <v>6432613</v>
      </c>
      <c r="N49" s="51"/>
      <c r="O49" s="44"/>
      <c r="P49" s="45"/>
      <c r="Q49" s="45">
        <f>SUM(I49,M49)</f>
        <v>9696219</v>
      </c>
    </row>
    <row r="50" spans="1:17" ht="13.5">
      <c r="A50" s="16" t="s">
        <v>40</v>
      </c>
      <c r="B50" s="44"/>
      <c r="C50" s="44"/>
      <c r="D50" s="44"/>
      <c r="E50" s="44">
        <v>14084</v>
      </c>
      <c r="F50" s="44"/>
      <c r="G50" s="44"/>
      <c r="H50" s="44"/>
      <c r="I50" s="44">
        <f t="shared" si="4"/>
        <v>14084</v>
      </c>
      <c r="J50" s="44">
        <v>9360</v>
      </c>
      <c r="K50" s="44"/>
      <c r="L50" s="44"/>
      <c r="M50" s="44">
        <f aca="true" t="shared" si="6" ref="M50:M68">SUM(J50:L50)</f>
        <v>9360</v>
      </c>
      <c r="N50" s="51"/>
      <c r="O50" s="44"/>
      <c r="P50" s="45">
        <f t="shared" si="5"/>
        <v>23444</v>
      </c>
      <c r="Q50" s="45">
        <f aca="true" t="shared" si="7" ref="Q50:Q68">SUM(I50,M50)</f>
        <v>23444</v>
      </c>
    </row>
    <row r="51" spans="1:17" ht="13.5">
      <c r="A51" s="16" t="s">
        <v>120</v>
      </c>
      <c r="B51" s="44"/>
      <c r="C51" s="44"/>
      <c r="D51" s="44">
        <v>220159</v>
      </c>
      <c r="E51" s="44">
        <v>171688</v>
      </c>
      <c r="F51" s="44">
        <v>192281</v>
      </c>
      <c r="G51" s="44">
        <v>90948</v>
      </c>
      <c r="H51" s="44"/>
      <c r="I51" s="44">
        <f>SUM(B51:H51)</f>
        <v>675076</v>
      </c>
      <c r="J51" s="44">
        <v>374115</v>
      </c>
      <c r="K51" s="44"/>
      <c r="L51" s="44"/>
      <c r="M51" s="44">
        <f t="shared" si="6"/>
        <v>374115</v>
      </c>
      <c r="N51" s="51"/>
      <c r="O51" s="44"/>
      <c r="P51" s="45">
        <f>SUM(I51,M51,N51,N51:O51)</f>
        <v>1049191</v>
      </c>
      <c r="Q51" s="45">
        <f t="shared" si="7"/>
        <v>1049191</v>
      </c>
    </row>
    <row r="52" spans="1:17" ht="13.5">
      <c r="A52" s="16" t="s">
        <v>151</v>
      </c>
      <c r="B52" s="44"/>
      <c r="C52" s="44"/>
      <c r="D52" s="44"/>
      <c r="E52" s="44"/>
      <c r="F52" s="44"/>
      <c r="G52" s="44"/>
      <c r="H52" s="44"/>
      <c r="I52" s="44"/>
      <c r="J52" s="62">
        <v>-40848</v>
      </c>
      <c r="K52" s="44"/>
      <c r="L52" s="44"/>
      <c r="M52" s="44">
        <f>SUM(J52:L52)</f>
        <v>-40848</v>
      </c>
      <c r="N52" s="51"/>
      <c r="O52" s="44"/>
      <c r="P52" s="45"/>
      <c r="Q52" s="45">
        <f t="shared" si="7"/>
        <v>-40848</v>
      </c>
    </row>
    <row r="53" spans="1:17" ht="13.5">
      <c r="A53" s="16" t="s">
        <v>51</v>
      </c>
      <c r="B53" s="44"/>
      <c r="C53" s="44">
        <v>1016918</v>
      </c>
      <c r="D53" s="44">
        <v>2973950</v>
      </c>
      <c r="E53" s="44">
        <v>4481975</v>
      </c>
      <c r="F53" s="44">
        <v>1587450</v>
      </c>
      <c r="G53" s="44">
        <v>564684</v>
      </c>
      <c r="H53" s="44"/>
      <c r="I53" s="44">
        <f t="shared" si="4"/>
        <v>10624977</v>
      </c>
      <c r="J53" s="44">
        <v>7365210</v>
      </c>
      <c r="K53" s="44">
        <v>119170</v>
      </c>
      <c r="L53" s="44"/>
      <c r="M53" s="44">
        <f t="shared" si="6"/>
        <v>7484380</v>
      </c>
      <c r="N53" s="51"/>
      <c r="O53" s="44"/>
      <c r="P53" s="45">
        <f t="shared" si="5"/>
        <v>18109357</v>
      </c>
      <c r="Q53" s="45">
        <f t="shared" si="7"/>
        <v>18109357</v>
      </c>
    </row>
    <row r="54" spans="1:17" ht="13.5">
      <c r="A54" s="16" t="s">
        <v>116</v>
      </c>
      <c r="B54" s="44"/>
      <c r="C54" s="44">
        <v>6532507</v>
      </c>
      <c r="D54" s="44">
        <v>4601506</v>
      </c>
      <c r="E54" s="44">
        <v>6384767</v>
      </c>
      <c r="F54" s="44">
        <v>3486086</v>
      </c>
      <c r="G54" s="44">
        <v>1497100</v>
      </c>
      <c r="H54" s="44"/>
      <c r="I54" s="44">
        <f>SUM(B54:H54)</f>
        <v>22501966</v>
      </c>
      <c r="J54" s="44">
        <v>1513697</v>
      </c>
      <c r="K54" s="44">
        <v>52852</v>
      </c>
      <c r="L54" s="44"/>
      <c r="M54" s="44">
        <f t="shared" si="6"/>
        <v>1566549</v>
      </c>
      <c r="N54" s="51"/>
      <c r="O54" s="44"/>
      <c r="P54" s="45">
        <f t="shared" si="5"/>
        <v>24068515</v>
      </c>
      <c r="Q54" s="45">
        <f t="shared" si="7"/>
        <v>24068515</v>
      </c>
    </row>
    <row r="55" spans="1:17" ht="13.5">
      <c r="A55" s="16" t="s">
        <v>29</v>
      </c>
      <c r="B55" s="44"/>
      <c r="C55" s="44">
        <v>819000</v>
      </c>
      <c r="D55" s="44">
        <v>117620</v>
      </c>
      <c r="E55" s="44">
        <v>47352</v>
      </c>
      <c r="F55" s="44">
        <v>840440</v>
      </c>
      <c r="G55" s="44">
        <v>78238</v>
      </c>
      <c r="H55" s="44"/>
      <c r="I55" s="44">
        <f t="shared" si="4"/>
        <v>1902650</v>
      </c>
      <c r="J55" s="44">
        <v>179082</v>
      </c>
      <c r="K55" s="44"/>
      <c r="L55" s="44"/>
      <c r="M55" s="44">
        <f t="shared" si="6"/>
        <v>179082</v>
      </c>
      <c r="N55" s="51"/>
      <c r="O55" s="44"/>
      <c r="P55" s="45">
        <f t="shared" si="5"/>
        <v>2081732</v>
      </c>
      <c r="Q55" s="45">
        <f t="shared" si="7"/>
        <v>2081732</v>
      </c>
    </row>
    <row r="56" spans="1:17" ht="13.5">
      <c r="A56" s="16" t="s">
        <v>129</v>
      </c>
      <c r="B56" s="44"/>
      <c r="C56" s="44"/>
      <c r="D56" s="44"/>
      <c r="E56" s="44"/>
      <c r="F56" s="44"/>
      <c r="G56" s="44"/>
      <c r="H56" s="44"/>
      <c r="I56" s="44">
        <f t="shared" si="4"/>
        <v>0</v>
      </c>
      <c r="J56" s="44">
        <v>13500</v>
      </c>
      <c r="K56" s="44"/>
      <c r="L56" s="44"/>
      <c r="M56" s="44">
        <f t="shared" si="6"/>
        <v>13500</v>
      </c>
      <c r="N56" s="51"/>
      <c r="O56" s="44"/>
      <c r="P56" s="45"/>
      <c r="Q56" s="45">
        <f t="shared" si="7"/>
        <v>13500</v>
      </c>
    </row>
    <row r="57" spans="1:17" ht="13.5">
      <c r="A57" s="16" t="s">
        <v>46</v>
      </c>
      <c r="B57" s="44"/>
      <c r="C57" s="44">
        <v>100885</v>
      </c>
      <c r="D57" s="44">
        <v>2300123</v>
      </c>
      <c r="E57" s="44">
        <v>1188036</v>
      </c>
      <c r="F57" s="44">
        <v>362664</v>
      </c>
      <c r="G57" s="44">
        <v>4341999</v>
      </c>
      <c r="H57" s="44"/>
      <c r="I57" s="44">
        <f t="shared" si="4"/>
        <v>8293707</v>
      </c>
      <c r="J57" s="44">
        <v>276896</v>
      </c>
      <c r="K57" s="44">
        <v>130446</v>
      </c>
      <c r="L57" s="44"/>
      <c r="M57" s="44">
        <f t="shared" si="6"/>
        <v>407342</v>
      </c>
      <c r="N57" s="51"/>
      <c r="O57" s="44"/>
      <c r="P57" s="45">
        <f t="shared" si="5"/>
        <v>8701049</v>
      </c>
      <c r="Q57" s="45">
        <f t="shared" si="7"/>
        <v>8701049</v>
      </c>
    </row>
    <row r="58" spans="1:17" ht="13.5">
      <c r="A58" s="16" t="s">
        <v>50</v>
      </c>
      <c r="B58" s="44"/>
      <c r="C58" s="44">
        <v>7095234</v>
      </c>
      <c r="D58" s="44">
        <v>5599599</v>
      </c>
      <c r="E58" s="44">
        <v>21117476</v>
      </c>
      <c r="F58" s="44">
        <v>4421383</v>
      </c>
      <c r="G58" s="44">
        <v>4118512</v>
      </c>
      <c r="H58" s="44"/>
      <c r="I58" s="44">
        <f t="shared" si="4"/>
        <v>42352204</v>
      </c>
      <c r="J58" s="44">
        <v>7632820</v>
      </c>
      <c r="K58" s="44"/>
      <c r="L58" s="44"/>
      <c r="M58" s="44">
        <f t="shared" si="6"/>
        <v>7632820</v>
      </c>
      <c r="N58" s="51"/>
      <c r="O58" s="44"/>
      <c r="P58" s="45">
        <f t="shared" si="5"/>
        <v>49985024</v>
      </c>
      <c r="Q58" s="45">
        <f t="shared" si="7"/>
        <v>49985024</v>
      </c>
    </row>
    <row r="59" spans="1:17" ht="13.5">
      <c r="A59" s="16" t="s">
        <v>49</v>
      </c>
      <c r="B59" s="44"/>
      <c r="C59" s="44"/>
      <c r="D59" s="44">
        <v>2710631</v>
      </c>
      <c r="E59" s="44">
        <v>249164</v>
      </c>
      <c r="F59" s="44">
        <v>749946</v>
      </c>
      <c r="G59" s="44">
        <v>516696</v>
      </c>
      <c r="H59" s="44"/>
      <c r="I59" s="44">
        <f t="shared" si="4"/>
        <v>4226437</v>
      </c>
      <c r="J59" s="44">
        <v>2117822</v>
      </c>
      <c r="K59" s="44"/>
      <c r="L59" s="44"/>
      <c r="M59" s="44">
        <f t="shared" si="6"/>
        <v>2117822</v>
      </c>
      <c r="N59" s="51"/>
      <c r="O59" s="44"/>
      <c r="P59" s="45">
        <f t="shared" si="5"/>
        <v>6344259</v>
      </c>
      <c r="Q59" s="45">
        <f t="shared" si="7"/>
        <v>6344259</v>
      </c>
    </row>
    <row r="60" spans="1:17" ht="13.5">
      <c r="A60" s="16" t="s">
        <v>47</v>
      </c>
      <c r="B60" s="44"/>
      <c r="C60" s="44">
        <v>121580</v>
      </c>
      <c r="D60" s="44">
        <v>27250</v>
      </c>
      <c r="E60" s="44">
        <v>339533</v>
      </c>
      <c r="F60" s="44">
        <v>198150</v>
      </c>
      <c r="G60" s="44">
        <v>35520</v>
      </c>
      <c r="H60" s="44"/>
      <c r="I60" s="44">
        <f t="shared" si="4"/>
        <v>722033</v>
      </c>
      <c r="J60" s="44">
        <v>474460</v>
      </c>
      <c r="K60" s="44">
        <v>36650</v>
      </c>
      <c r="L60" s="44"/>
      <c r="M60" s="44">
        <f t="shared" si="6"/>
        <v>511110</v>
      </c>
      <c r="N60" s="51"/>
      <c r="O60" s="44"/>
      <c r="P60" s="45">
        <f t="shared" si="5"/>
        <v>1233143</v>
      </c>
      <c r="Q60" s="45">
        <f t="shared" si="7"/>
        <v>1233143</v>
      </c>
    </row>
    <row r="61" spans="1:17" ht="13.5">
      <c r="A61" s="16" t="s">
        <v>117</v>
      </c>
      <c r="B61" s="44"/>
      <c r="C61" s="44">
        <v>205755</v>
      </c>
      <c r="D61" s="44">
        <v>30894322</v>
      </c>
      <c r="E61" s="44">
        <v>2293998</v>
      </c>
      <c r="F61" s="44">
        <v>344463</v>
      </c>
      <c r="G61" s="44">
        <v>397148</v>
      </c>
      <c r="H61" s="44"/>
      <c r="I61" s="44">
        <f t="shared" si="4"/>
        <v>34135686</v>
      </c>
      <c r="J61" s="44">
        <v>1471955</v>
      </c>
      <c r="K61" s="44">
        <v>14500</v>
      </c>
      <c r="L61" s="44"/>
      <c r="M61" s="44">
        <f t="shared" si="6"/>
        <v>1486455</v>
      </c>
      <c r="N61" s="51"/>
      <c r="O61" s="44"/>
      <c r="P61" s="45">
        <f t="shared" si="5"/>
        <v>35622141</v>
      </c>
      <c r="Q61" s="45">
        <f t="shared" si="7"/>
        <v>35622141</v>
      </c>
    </row>
    <row r="62" spans="1:17" ht="13.5">
      <c r="A62" s="16" t="s">
        <v>44</v>
      </c>
      <c r="B62" s="44"/>
      <c r="C62" s="44"/>
      <c r="D62" s="44"/>
      <c r="E62" s="64">
        <v>1582500</v>
      </c>
      <c r="F62" s="44"/>
      <c r="G62" s="44"/>
      <c r="H62" s="44"/>
      <c r="I62" s="44">
        <f t="shared" si="4"/>
        <v>1582500</v>
      </c>
      <c r="J62" s="44"/>
      <c r="K62" s="44"/>
      <c r="L62" s="44"/>
      <c r="M62" s="44">
        <f t="shared" si="6"/>
        <v>0</v>
      </c>
      <c r="N62" s="51"/>
      <c r="O62" s="44"/>
      <c r="P62" s="45">
        <f t="shared" si="5"/>
        <v>1582500</v>
      </c>
      <c r="Q62" s="45">
        <f t="shared" si="7"/>
        <v>1582500</v>
      </c>
    </row>
    <row r="63" spans="1:17" ht="13.5">
      <c r="A63" s="16" t="s">
        <v>119</v>
      </c>
      <c r="B63" s="44"/>
      <c r="C63" s="44">
        <v>224825</v>
      </c>
      <c r="D63" s="44"/>
      <c r="E63" s="44"/>
      <c r="F63" s="44">
        <v>828208</v>
      </c>
      <c r="G63" s="44"/>
      <c r="H63" s="44"/>
      <c r="I63" s="44">
        <f>SUM(B63:H63)</f>
        <v>1053033</v>
      </c>
      <c r="J63" s="44">
        <v>248553</v>
      </c>
      <c r="K63" s="44"/>
      <c r="L63" s="44"/>
      <c r="M63" s="44">
        <f t="shared" si="6"/>
        <v>248553</v>
      </c>
      <c r="N63" s="51"/>
      <c r="O63" s="44"/>
      <c r="P63" s="45">
        <f t="shared" si="5"/>
        <v>1301586</v>
      </c>
      <c r="Q63" s="45">
        <f t="shared" si="7"/>
        <v>1301586</v>
      </c>
    </row>
    <row r="64" spans="1:17" ht="13.5">
      <c r="A64" s="16" t="s">
        <v>126</v>
      </c>
      <c r="B64" s="44"/>
      <c r="C64" s="44"/>
      <c r="D64" s="62">
        <v>-8123</v>
      </c>
      <c r="E64" s="44"/>
      <c r="F64" s="44"/>
      <c r="G64" s="44">
        <v>22437</v>
      </c>
      <c r="H64" s="44"/>
      <c r="I64" s="44">
        <f>SUM(B64:H64)</f>
        <v>14314</v>
      </c>
      <c r="J64" s="44">
        <v>39868185</v>
      </c>
      <c r="K64" s="44"/>
      <c r="L64" s="44"/>
      <c r="M64" s="44">
        <f t="shared" si="6"/>
        <v>39868185</v>
      </c>
      <c r="N64" s="51"/>
      <c r="O64" s="44"/>
      <c r="P64" s="45"/>
      <c r="Q64" s="45">
        <f t="shared" si="7"/>
        <v>39882499</v>
      </c>
    </row>
    <row r="65" spans="1:17" ht="13.5">
      <c r="A65" s="16" t="s">
        <v>48</v>
      </c>
      <c r="B65" s="44"/>
      <c r="C65" s="44">
        <v>29200</v>
      </c>
      <c r="D65" s="44">
        <v>15600</v>
      </c>
      <c r="E65" s="44">
        <v>32300</v>
      </c>
      <c r="F65" s="44">
        <v>77800</v>
      </c>
      <c r="G65" s="44">
        <v>1800</v>
      </c>
      <c r="H65" s="44"/>
      <c r="I65" s="44">
        <f t="shared" si="4"/>
        <v>156700</v>
      </c>
      <c r="J65" s="44">
        <v>64500</v>
      </c>
      <c r="K65" s="44">
        <v>10100</v>
      </c>
      <c r="L65" s="44"/>
      <c r="M65" s="44">
        <f t="shared" si="6"/>
        <v>74600</v>
      </c>
      <c r="N65" s="51"/>
      <c r="O65" s="44"/>
      <c r="P65" s="45">
        <f t="shared" si="5"/>
        <v>231300</v>
      </c>
      <c r="Q65" s="45">
        <f t="shared" si="7"/>
        <v>231300</v>
      </c>
    </row>
    <row r="66" spans="1:17" ht="13.5">
      <c r="A66" s="16" t="s">
        <v>118</v>
      </c>
      <c r="B66" s="44">
        <v>1349627</v>
      </c>
      <c r="C66" s="44"/>
      <c r="D66" s="44"/>
      <c r="E66" s="44"/>
      <c r="F66" s="44"/>
      <c r="G66" s="44"/>
      <c r="H66" s="44"/>
      <c r="I66" s="44">
        <f t="shared" si="4"/>
        <v>1349627</v>
      </c>
      <c r="J66" s="44"/>
      <c r="K66" s="44"/>
      <c r="L66" s="44"/>
      <c r="M66" s="44">
        <f t="shared" si="6"/>
        <v>0</v>
      </c>
      <c r="N66" s="51"/>
      <c r="O66" s="44"/>
      <c r="P66" s="45">
        <f t="shared" si="5"/>
        <v>1349627</v>
      </c>
      <c r="Q66" s="45">
        <f t="shared" si="7"/>
        <v>1349627</v>
      </c>
    </row>
    <row r="67" spans="1:17" ht="13.5">
      <c r="A67" s="16" t="s">
        <v>41</v>
      </c>
      <c r="B67" s="44"/>
      <c r="C67" s="44">
        <v>29800863</v>
      </c>
      <c r="D67" s="44"/>
      <c r="E67" s="44">
        <v>6000</v>
      </c>
      <c r="F67" s="44"/>
      <c r="G67" s="44"/>
      <c r="H67" s="44"/>
      <c r="I67" s="44">
        <f t="shared" si="4"/>
        <v>29806863</v>
      </c>
      <c r="J67" s="44">
        <v>16945</v>
      </c>
      <c r="K67" s="44"/>
      <c r="L67" s="44"/>
      <c r="M67" s="44">
        <f t="shared" si="6"/>
        <v>16945</v>
      </c>
      <c r="N67" s="51"/>
      <c r="O67" s="44"/>
      <c r="P67" s="45">
        <f t="shared" si="5"/>
        <v>29823808</v>
      </c>
      <c r="Q67" s="45">
        <f t="shared" si="7"/>
        <v>29823808</v>
      </c>
    </row>
    <row r="68" spans="1:17" ht="13.5">
      <c r="A68" s="16" t="s">
        <v>45</v>
      </c>
      <c r="B68" s="44"/>
      <c r="C68" s="44"/>
      <c r="D68" s="44">
        <v>13562401</v>
      </c>
      <c r="E68" s="44">
        <v>44218230</v>
      </c>
      <c r="F68" s="44">
        <v>24865043</v>
      </c>
      <c r="G68" s="44">
        <v>3743886</v>
      </c>
      <c r="H68" s="44"/>
      <c r="I68" s="44">
        <f t="shared" si="4"/>
        <v>86389560</v>
      </c>
      <c r="J68" s="44">
        <v>4436804</v>
      </c>
      <c r="K68" s="44">
        <v>2424834</v>
      </c>
      <c r="L68" s="44"/>
      <c r="M68" s="44">
        <f t="shared" si="6"/>
        <v>6861638</v>
      </c>
      <c r="N68" s="51"/>
      <c r="O68" s="44"/>
      <c r="P68" s="45">
        <f t="shared" si="5"/>
        <v>93251198</v>
      </c>
      <c r="Q68" s="45">
        <f t="shared" si="7"/>
        <v>93251198</v>
      </c>
    </row>
    <row r="69" spans="1:17" ht="13.5">
      <c r="A69" s="18" t="s">
        <v>81</v>
      </c>
      <c r="B69" s="2">
        <f>SUM(B47:B68)</f>
        <v>1355002</v>
      </c>
      <c r="C69" s="2">
        <f>SUM(C47:C68)</f>
        <v>57623980</v>
      </c>
      <c r="D69" s="2">
        <f>SUM(D47:D68)</f>
        <v>88163619</v>
      </c>
      <c r="E69" s="2">
        <f>SUM(E47:E68)</f>
        <v>96431412</v>
      </c>
      <c r="F69" s="2">
        <f>SUM(F47:F68)</f>
        <v>54956184</v>
      </c>
      <c r="G69" s="2">
        <f>SUM(G48:G68)</f>
        <v>36188964</v>
      </c>
      <c r="H69" s="2">
        <f>SUM(H47:H68)</f>
        <v>0</v>
      </c>
      <c r="I69" s="2">
        <f>SUM(B69:H69)</f>
        <v>334719161</v>
      </c>
      <c r="J69" s="2">
        <f>SUM(J48:J68)</f>
        <v>129895320</v>
      </c>
      <c r="K69" s="2">
        <f>SUM(K48:K68)</f>
        <v>2788552</v>
      </c>
      <c r="L69" s="2">
        <f>SUM(L48:L68)</f>
        <v>0</v>
      </c>
      <c r="M69" s="2">
        <f>SUM(J69:L69)</f>
        <v>132683872</v>
      </c>
      <c r="N69" s="60">
        <f>SUM(N48:N68)</f>
        <v>0</v>
      </c>
      <c r="O69" s="2">
        <f>SUM(O47:O68)</f>
        <v>0</v>
      </c>
      <c r="P69" s="3">
        <f>SUM(I69,M69,N69:O69)</f>
        <v>467403033</v>
      </c>
      <c r="Q69" s="3">
        <f>SUM(I69,M69)</f>
        <v>467403033</v>
      </c>
    </row>
    <row r="70" spans="1:17" ht="13.5">
      <c r="A70" s="1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9">
        <f>SUM(B70:O70)</f>
        <v>0</v>
      </c>
      <c r="Q70" s="59"/>
    </row>
    <row r="71" spans="1:17" ht="13.5">
      <c r="A71" s="16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4">
        <v>27024099</v>
      </c>
      <c r="O71" s="44"/>
      <c r="P71" s="45">
        <f>SUM(I71,M71,N71:O71)</f>
        <v>27024099</v>
      </c>
      <c r="Q71" s="45">
        <f>SUM(N71:O71)</f>
        <v>27024099</v>
      </c>
    </row>
    <row r="72" spans="1:17" ht="13.5">
      <c r="A72" s="16" t="s">
        <v>150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4">
        <v>1053468</v>
      </c>
      <c r="O72" s="44"/>
      <c r="P72" s="45"/>
      <c r="Q72" s="45">
        <f>SUM(N72:O72)</f>
        <v>1053468</v>
      </c>
    </row>
    <row r="73" spans="1:17" ht="13.5">
      <c r="A73" s="16" t="s">
        <v>40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4">
        <v>11971</v>
      </c>
      <c r="O73" s="44"/>
      <c r="P73" s="45">
        <f>SUM(I73,M73,N73:O73)</f>
        <v>11971</v>
      </c>
      <c r="Q73" s="45">
        <f aca="true" t="shared" si="8" ref="Q73:Q86">SUM(N73:O73)</f>
        <v>11971</v>
      </c>
    </row>
    <row r="74" spans="1:17" ht="13.5">
      <c r="A74" s="16" t="s">
        <v>51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4">
        <v>188599</v>
      </c>
      <c r="O74" s="44"/>
      <c r="P74" s="45">
        <f>SUM(I74,M74,N74:O74)</f>
        <v>188599</v>
      </c>
      <c r="Q74" s="45">
        <f t="shared" si="8"/>
        <v>188599</v>
      </c>
    </row>
    <row r="75" spans="1:17" ht="13.5">
      <c r="A75" s="16" t="s">
        <v>116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4">
        <v>81570</v>
      </c>
      <c r="O75" s="44"/>
      <c r="P75" s="45"/>
      <c r="Q75" s="45">
        <f t="shared" si="8"/>
        <v>81570</v>
      </c>
    </row>
    <row r="76" spans="1:17" ht="13.5">
      <c r="A76" s="16" t="s">
        <v>29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>
        <v>185728</v>
      </c>
      <c r="O76" s="44"/>
      <c r="P76" s="45"/>
      <c r="Q76" s="45">
        <f t="shared" si="8"/>
        <v>185728</v>
      </c>
    </row>
    <row r="77" spans="1:17" ht="13.5">
      <c r="A77" s="16" t="s">
        <v>129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>
        <v>11160</v>
      </c>
      <c r="O77" s="44"/>
      <c r="P77" s="45"/>
      <c r="Q77" s="45">
        <f t="shared" si="8"/>
        <v>11160</v>
      </c>
    </row>
    <row r="78" spans="1:17" ht="13.5">
      <c r="A78" s="16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4">
        <v>83332</v>
      </c>
      <c r="O78" s="44"/>
      <c r="P78" s="45"/>
      <c r="Q78" s="45">
        <f t="shared" si="8"/>
        <v>83332</v>
      </c>
    </row>
    <row r="79" spans="1:17" ht="13.5">
      <c r="A79" s="16" t="s">
        <v>120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4">
        <v>708961</v>
      </c>
      <c r="O79" s="44"/>
      <c r="P79" s="45"/>
      <c r="Q79" s="45">
        <f t="shared" si="8"/>
        <v>708961</v>
      </c>
    </row>
    <row r="80" spans="1:17" ht="13.5">
      <c r="A80" s="16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2">
        <v>-567960</v>
      </c>
      <c r="O80" s="62"/>
      <c r="P80" s="63"/>
      <c r="Q80" s="63">
        <f t="shared" si="8"/>
        <v>-567960</v>
      </c>
    </row>
    <row r="81" spans="1:17" ht="13.5">
      <c r="A81" s="16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4">
        <v>31248</v>
      </c>
      <c r="O81" s="44"/>
      <c r="P81" s="45">
        <f>SUM(I81,M81,N81:O81)</f>
        <v>31248</v>
      </c>
      <c r="Q81" s="45">
        <f t="shared" si="8"/>
        <v>31248</v>
      </c>
    </row>
    <row r="82" spans="1:17" ht="13.5">
      <c r="A82" s="16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4">
        <v>97720</v>
      </c>
      <c r="O82" s="44"/>
      <c r="P82" s="45"/>
      <c r="Q82" s="45">
        <f t="shared" si="8"/>
        <v>97720</v>
      </c>
    </row>
    <row r="83" spans="1:17" ht="13.5">
      <c r="A83" s="16" t="s">
        <v>117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4">
        <v>2822026</v>
      </c>
      <c r="O83" s="44"/>
      <c r="P83" s="45"/>
      <c r="Q83" s="45">
        <f t="shared" si="8"/>
        <v>2822026</v>
      </c>
    </row>
    <row r="84" spans="1:17" ht="13.5">
      <c r="A84" s="16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4">
        <v>12283800</v>
      </c>
      <c r="O84" s="44"/>
      <c r="P84" s="45"/>
      <c r="Q84" s="45">
        <f t="shared" si="8"/>
        <v>12283800</v>
      </c>
    </row>
    <row r="85" spans="1:17" ht="13.5">
      <c r="A85" s="16" t="s">
        <v>41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4">
        <v>141600</v>
      </c>
      <c r="O85" s="44"/>
      <c r="P85" s="45"/>
      <c r="Q85" s="45">
        <f t="shared" si="8"/>
        <v>141600</v>
      </c>
    </row>
    <row r="86" spans="1:17" ht="13.5">
      <c r="A86" s="16" t="s">
        <v>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4">
        <v>256618</v>
      </c>
      <c r="O86" s="44"/>
      <c r="P86" s="45"/>
      <c r="Q86" s="45">
        <f t="shared" si="8"/>
        <v>256618</v>
      </c>
    </row>
    <row r="87" spans="1:17" ht="13.5">
      <c r="A87" s="18" t="s">
        <v>82</v>
      </c>
      <c r="B87" s="60">
        <f>SUM(B71:B86)</f>
        <v>0</v>
      </c>
      <c r="C87" s="60">
        <f>SUM(C71:C86)</f>
        <v>0</v>
      </c>
      <c r="D87" s="60">
        <f>SUM(D71:D86)</f>
        <v>0</v>
      </c>
      <c r="E87" s="60">
        <f>SUM(E71:E86)</f>
        <v>0</v>
      </c>
      <c r="F87" s="60">
        <f>SUM(F71:F86)</f>
        <v>0</v>
      </c>
      <c r="G87" s="60"/>
      <c r="H87" s="60">
        <f>SUM(H71:H86)</f>
        <v>0</v>
      </c>
      <c r="I87" s="60"/>
      <c r="J87" s="60">
        <f>SUM(J71:J86)</f>
        <v>0</v>
      </c>
      <c r="K87" s="60">
        <f>SUM(K71:K86)</f>
        <v>0</v>
      </c>
      <c r="L87" s="60">
        <f>SUM(L71:L86)</f>
        <v>0</v>
      </c>
      <c r="M87" s="60">
        <f>SUM(J87:L87)</f>
        <v>0</v>
      </c>
      <c r="N87" s="2">
        <f>SUM(N71:N86)</f>
        <v>44413940</v>
      </c>
      <c r="O87" s="2">
        <f>SUM(O71:O86)</f>
        <v>0</v>
      </c>
      <c r="P87" s="3">
        <f>SUM(P71:P86)</f>
        <v>27255917</v>
      </c>
      <c r="Q87" s="3">
        <f>SUM(N87:O87)</f>
        <v>44413940</v>
      </c>
    </row>
    <row r="88" spans="1:17" ht="13.5">
      <c r="A88" s="18" t="s">
        <v>83</v>
      </c>
      <c r="B88" s="19">
        <f aca="true" t="shared" si="9" ref="B88:H88">SUM(B87,B69)</f>
        <v>1355002</v>
      </c>
      <c r="C88" s="19">
        <f t="shared" si="9"/>
        <v>57623980</v>
      </c>
      <c r="D88" s="19">
        <f t="shared" si="9"/>
        <v>88163619</v>
      </c>
      <c r="E88" s="19">
        <f t="shared" si="9"/>
        <v>96431412</v>
      </c>
      <c r="F88" s="19">
        <f t="shared" si="9"/>
        <v>54956184</v>
      </c>
      <c r="G88" s="19">
        <f t="shared" si="9"/>
        <v>36188964</v>
      </c>
      <c r="H88" s="19">
        <f t="shared" si="9"/>
        <v>0</v>
      </c>
      <c r="I88" s="19">
        <f>SUM(B88:H88)</f>
        <v>334719161</v>
      </c>
      <c r="J88" s="2">
        <f>SUM(,J87,J69)</f>
        <v>129895320</v>
      </c>
      <c r="K88" s="2">
        <f>SUM(,K87,K69)</f>
        <v>2788552</v>
      </c>
      <c r="L88" s="2">
        <f>SUM(,L87,L69)</f>
        <v>0</v>
      </c>
      <c r="M88" s="2">
        <f>SUM(J88:L88)</f>
        <v>132683872</v>
      </c>
      <c r="N88" s="2">
        <f>SUM(N69,N87)</f>
        <v>44413940</v>
      </c>
      <c r="O88" s="2">
        <f>SUM(O69,O87)</f>
        <v>0</v>
      </c>
      <c r="P88" s="3"/>
      <c r="Q88" s="3">
        <f>SUM(Q69,Q87)</f>
        <v>511816973</v>
      </c>
    </row>
    <row r="89" spans="1:17" ht="13.5">
      <c r="A89" s="18" t="s">
        <v>84</v>
      </c>
      <c r="B89" s="2">
        <f aca="true" t="shared" si="10" ref="B89:H89">B45-B88</f>
        <v>44998</v>
      </c>
      <c r="C89" s="2">
        <f t="shared" si="10"/>
        <v>-8233824</v>
      </c>
      <c r="D89" s="2">
        <f t="shared" si="10"/>
        <v>-62674561</v>
      </c>
      <c r="E89" s="2">
        <f t="shared" si="10"/>
        <v>28098</v>
      </c>
      <c r="F89" s="2">
        <f t="shared" si="10"/>
        <v>-769675</v>
      </c>
      <c r="G89" s="2">
        <f t="shared" si="10"/>
        <v>-9141654</v>
      </c>
      <c r="H89" s="2">
        <f t="shared" si="10"/>
        <v>0</v>
      </c>
      <c r="I89" s="2">
        <f>SUM(B89:H89)</f>
        <v>-80746618</v>
      </c>
      <c r="J89" s="2">
        <f>J45-J88</f>
        <v>62449216</v>
      </c>
      <c r="K89" s="2">
        <f>K45-K88</f>
        <v>257448</v>
      </c>
      <c r="L89" s="2">
        <f>L45-L88</f>
        <v>0</v>
      </c>
      <c r="M89" s="2">
        <f>SUM(J89:L89)</f>
        <v>62706664</v>
      </c>
      <c r="N89" s="2">
        <f>N45-N88</f>
        <v>-323235</v>
      </c>
      <c r="O89" s="2">
        <f>O45-O88</f>
        <v>0</v>
      </c>
      <c r="P89" s="3"/>
      <c r="Q89" s="43">
        <f>SUM(Q45-Q88)</f>
        <v>-18363189</v>
      </c>
    </row>
    <row r="90" spans="1:17" ht="13.5">
      <c r="A90" s="16" t="s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"/>
      <c r="Q90" s="15"/>
    </row>
    <row r="91" spans="1:17" ht="13.5">
      <c r="A91" s="16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52"/>
    </row>
    <row r="92" spans="1:17" ht="13.5">
      <c r="A92" s="16" t="s">
        <v>69</v>
      </c>
      <c r="B92" s="44"/>
      <c r="C92" s="44"/>
      <c r="D92" s="44"/>
      <c r="E92" s="44"/>
      <c r="F92" s="44"/>
      <c r="G92" s="44"/>
      <c r="H92" s="44"/>
      <c r="I92" s="44">
        <f>SUM(B92:H92)</f>
        <v>0</v>
      </c>
      <c r="J92" s="44"/>
      <c r="K92" s="44"/>
      <c r="L92" s="44"/>
      <c r="M92" s="44"/>
      <c r="N92" s="44"/>
      <c r="O92" s="44"/>
      <c r="P92" s="45">
        <f>SUM(I92,M92,N92:O92)</f>
        <v>0</v>
      </c>
      <c r="Q92" s="45"/>
    </row>
    <row r="93" spans="1:17" ht="13.5">
      <c r="A93" s="16" t="s">
        <v>70</v>
      </c>
      <c r="B93" s="1"/>
      <c r="C93" s="1"/>
      <c r="D93" s="1"/>
      <c r="E93" s="1"/>
      <c r="F93" s="1"/>
      <c r="G93" s="1"/>
      <c r="H93" s="1"/>
      <c r="I93" s="1">
        <f>SUM(B93:H93)</f>
        <v>0</v>
      </c>
      <c r="J93" s="1"/>
      <c r="K93" s="53"/>
      <c r="L93" s="53"/>
      <c r="M93" s="53"/>
      <c r="N93" s="53"/>
      <c r="O93" s="53"/>
      <c r="P93" s="54">
        <f>SUM(I93,M93,N93:O93)</f>
        <v>0</v>
      </c>
      <c r="Q93" s="54"/>
    </row>
    <row r="94" spans="1:17" ht="13.5">
      <c r="A94" s="18" t="s">
        <v>85</v>
      </c>
      <c r="B94" s="2">
        <f aca="true" t="shared" si="11" ref="B94:H94">SUM(B92:B93)</f>
        <v>0</v>
      </c>
      <c r="C94" s="2">
        <f t="shared" si="11"/>
        <v>0</v>
      </c>
      <c r="D94" s="2">
        <f t="shared" si="11"/>
        <v>0</v>
      </c>
      <c r="E94" s="2">
        <f t="shared" si="11"/>
        <v>0</v>
      </c>
      <c r="F94" s="2">
        <f t="shared" si="11"/>
        <v>0</v>
      </c>
      <c r="G94" s="2">
        <f t="shared" si="11"/>
        <v>0</v>
      </c>
      <c r="H94" s="2">
        <f t="shared" si="11"/>
        <v>0</v>
      </c>
      <c r="I94" s="2">
        <f>SUM(B94:H94)</f>
        <v>0</v>
      </c>
      <c r="J94" s="2">
        <f>SUM(J92:J93)</f>
        <v>0</v>
      </c>
      <c r="K94" s="2">
        <f>SUM(K92:K93)</f>
        <v>0</v>
      </c>
      <c r="L94" s="2">
        <f>SUM(L92:L93)</f>
        <v>0</v>
      </c>
      <c r="M94" s="2">
        <f>SUM(J94:L94)</f>
        <v>0</v>
      </c>
      <c r="N94" s="2">
        <f>SUM(N92:N93)</f>
        <v>0</v>
      </c>
      <c r="O94" s="2">
        <f>SUM(O92:O93)</f>
        <v>0</v>
      </c>
      <c r="P94" s="3">
        <f>SUM(I94,M94,N94:O94)</f>
        <v>0</v>
      </c>
      <c r="Q94" s="3"/>
    </row>
    <row r="95" spans="1:17" ht="13.5">
      <c r="A95" s="16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">
        <f>SUM(B95:O95)</f>
        <v>0</v>
      </c>
      <c r="Q95" s="15"/>
    </row>
    <row r="96" spans="1:17" ht="13.5">
      <c r="A96" s="16" t="s">
        <v>74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4"/>
      <c r="P96" s="44">
        <f>SUM(I96,M96,N96:O96)</f>
        <v>0</v>
      </c>
      <c r="Q96" s="52"/>
    </row>
    <row r="97" spans="1:17" ht="13.5">
      <c r="A97" s="16" t="s">
        <v>75</v>
      </c>
      <c r="B97" s="1"/>
      <c r="C97" s="1"/>
      <c r="D97" s="1"/>
      <c r="E97" s="1"/>
      <c r="F97" s="1"/>
      <c r="G97" s="1"/>
      <c r="H97" s="1"/>
      <c r="I97" s="1">
        <f>SUM(B97:H97)</f>
        <v>0</v>
      </c>
      <c r="J97" s="1"/>
      <c r="K97" s="53"/>
      <c r="L97" s="61">
        <v>18581530</v>
      </c>
      <c r="M97" s="53"/>
      <c r="N97" s="53"/>
      <c r="O97" s="53"/>
      <c r="P97" s="53">
        <f>SUM(I97,M97,N97:O97)</f>
        <v>0</v>
      </c>
      <c r="Q97" s="54">
        <f>SUM(C97:P97)</f>
        <v>18581530</v>
      </c>
    </row>
    <row r="98" spans="1:17" ht="13.5">
      <c r="A98" s="18" t="s">
        <v>86</v>
      </c>
      <c r="B98" s="2">
        <f aca="true" t="shared" si="12" ref="B98:H98">SUM(,B97)</f>
        <v>0</v>
      </c>
      <c r="C98" s="2">
        <f t="shared" si="12"/>
        <v>0</v>
      </c>
      <c r="D98" s="2">
        <f t="shared" si="12"/>
        <v>0</v>
      </c>
      <c r="E98" s="2">
        <f t="shared" si="12"/>
        <v>0</v>
      </c>
      <c r="F98" s="2">
        <f t="shared" si="12"/>
        <v>0</v>
      </c>
      <c r="G98" s="2">
        <f t="shared" si="12"/>
        <v>0</v>
      </c>
      <c r="H98" s="2">
        <f t="shared" si="12"/>
        <v>0</v>
      </c>
      <c r="I98" s="2">
        <f>SUM(B98:H98)</f>
        <v>0</v>
      </c>
      <c r="J98" s="2">
        <f>SUM(J97)</f>
        <v>0</v>
      </c>
      <c r="K98" s="2">
        <f>SUM(K97)</f>
        <v>0</v>
      </c>
      <c r="L98" s="2">
        <f>SUM(L97)</f>
        <v>18581530</v>
      </c>
      <c r="M98" s="2">
        <f>SUM(J98:L98)</f>
        <v>18581530</v>
      </c>
      <c r="N98" s="2">
        <f>SUM(N97)</f>
        <v>0</v>
      </c>
      <c r="O98" s="2">
        <f>SUM(O97)</f>
        <v>0</v>
      </c>
      <c r="P98" s="3">
        <f>SUM(I98,M98,N98:O98)</f>
        <v>18581530</v>
      </c>
      <c r="Q98" s="3">
        <f>SUM(Q97)</f>
        <v>18581530</v>
      </c>
    </row>
    <row r="99" spans="1:17" ht="13.5">
      <c r="A99" s="18" t="s">
        <v>87</v>
      </c>
      <c r="B99" s="2">
        <f aca="true" t="shared" si="13" ref="B99:H99">B94-B98</f>
        <v>0</v>
      </c>
      <c r="C99" s="2">
        <f t="shared" si="13"/>
        <v>0</v>
      </c>
      <c r="D99" s="2">
        <f t="shared" si="13"/>
        <v>0</v>
      </c>
      <c r="E99" s="2">
        <f t="shared" si="13"/>
        <v>0</v>
      </c>
      <c r="F99" s="2">
        <f t="shared" si="13"/>
        <v>0</v>
      </c>
      <c r="G99" s="2">
        <f t="shared" si="13"/>
        <v>0</v>
      </c>
      <c r="H99" s="2">
        <f t="shared" si="13"/>
        <v>0</v>
      </c>
      <c r="I99" s="42">
        <f>SUM(B99:H99)</f>
        <v>0</v>
      </c>
      <c r="J99" s="42">
        <f>J94-J98</f>
        <v>0</v>
      </c>
      <c r="K99" s="42">
        <f>K94-K98</f>
        <v>0</v>
      </c>
      <c r="L99" s="42">
        <f>L94-L98</f>
        <v>-18581530</v>
      </c>
      <c r="M99" s="42">
        <f>SUM(J99:L99)</f>
        <v>-18581530</v>
      </c>
      <c r="N99" s="42">
        <f>N94-N98</f>
        <v>0</v>
      </c>
      <c r="O99" s="42">
        <f>O94-O98</f>
        <v>0</v>
      </c>
      <c r="P99" s="43">
        <f>SUM(I99,M99,N99:O99)</f>
        <v>-18581530</v>
      </c>
      <c r="Q99" s="43">
        <f>SUM(Q94-Q98)</f>
        <v>-18581530</v>
      </c>
    </row>
    <row r="100" spans="1:17" ht="13.5">
      <c r="A100" s="18" t="s">
        <v>101</v>
      </c>
      <c r="B100" s="2"/>
      <c r="C100" s="2"/>
      <c r="D100" s="2"/>
      <c r="E100" s="2"/>
      <c r="F100" s="2"/>
      <c r="G100" s="2"/>
      <c r="H100" s="2">
        <v>25049336</v>
      </c>
      <c r="I100" s="42">
        <f>SUM(B100:H100)</f>
        <v>25049336</v>
      </c>
      <c r="J100" s="42"/>
      <c r="K100" s="42"/>
      <c r="L100" s="42">
        <v>-25049336</v>
      </c>
      <c r="M100" s="42">
        <f>SUM(J100:L100)</f>
        <v>-25049336</v>
      </c>
      <c r="N100" s="42"/>
      <c r="O100" s="42"/>
      <c r="P100" s="43"/>
      <c r="Q100" s="43">
        <f>SUM(I100,M100,N100)</f>
        <v>0</v>
      </c>
    </row>
    <row r="101" spans="1:17" ht="13.5">
      <c r="A101" s="18" t="s">
        <v>88</v>
      </c>
      <c r="B101" s="42">
        <f>SUM(B89,B99,B100)</f>
        <v>44998</v>
      </c>
      <c r="C101" s="42">
        <f aca="true" t="shared" si="14" ref="C101:H101">SUM(C89,C99,C100)</f>
        <v>-8233824</v>
      </c>
      <c r="D101" s="42">
        <f t="shared" si="14"/>
        <v>-62674561</v>
      </c>
      <c r="E101" s="42">
        <f t="shared" si="14"/>
        <v>28098</v>
      </c>
      <c r="F101" s="42">
        <f t="shared" si="14"/>
        <v>-769675</v>
      </c>
      <c r="G101" s="42">
        <f t="shared" si="14"/>
        <v>-9141654</v>
      </c>
      <c r="H101" s="42">
        <f t="shared" si="14"/>
        <v>25049336</v>
      </c>
      <c r="I101" s="42">
        <f>SUM(B101:H101)</f>
        <v>-55697282</v>
      </c>
      <c r="J101" s="42">
        <f>SUM(J89,J99,J100)</f>
        <v>62449216</v>
      </c>
      <c r="K101" s="42">
        <f>SUM(K89,K99,K100)</f>
        <v>257448</v>
      </c>
      <c r="L101" s="42">
        <f>SUM(L89,L99,L100)</f>
        <v>-43630866</v>
      </c>
      <c r="M101" s="42">
        <f>SUM(J101:L101)</f>
        <v>19075798</v>
      </c>
      <c r="N101" s="42">
        <f>SUM(N89,N99,N100)</f>
        <v>-323235</v>
      </c>
      <c r="O101" s="42">
        <f>SUM(O99,O89)</f>
        <v>0</v>
      </c>
      <c r="P101" s="43">
        <f>SUM(I101,M101,N101:O101)</f>
        <v>-36944719</v>
      </c>
      <c r="Q101" s="43">
        <f>SUM(Q89+Q99)</f>
        <v>-36944719</v>
      </c>
    </row>
    <row r="102" spans="1:17" ht="13.5">
      <c r="A102" s="18" t="s">
        <v>89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0</v>
      </c>
      <c r="Q102" s="43">
        <v>139292593</v>
      </c>
    </row>
    <row r="103" spans="1:17" ht="13.5">
      <c r="A103" s="18" t="s">
        <v>90</v>
      </c>
      <c r="B103" s="42">
        <f aca="true" t="shared" si="15" ref="B103:H103">SUM(B101:B102)</f>
        <v>44998</v>
      </c>
      <c r="C103" s="42">
        <f t="shared" si="15"/>
        <v>-8233824</v>
      </c>
      <c r="D103" s="42">
        <f t="shared" si="15"/>
        <v>-62674561</v>
      </c>
      <c r="E103" s="42">
        <f t="shared" si="15"/>
        <v>28098</v>
      </c>
      <c r="F103" s="42">
        <f t="shared" si="15"/>
        <v>-769675</v>
      </c>
      <c r="G103" s="42">
        <f t="shared" si="15"/>
        <v>-9141654</v>
      </c>
      <c r="H103" s="42">
        <f t="shared" si="15"/>
        <v>25049336</v>
      </c>
      <c r="I103" s="42">
        <f>SUM(B103:H103)</f>
        <v>-55697282</v>
      </c>
      <c r="J103" s="42">
        <f>SUM(J101:J102)</f>
        <v>62449216</v>
      </c>
      <c r="K103" s="42">
        <f>SUM(K101:K102)</f>
        <v>257448</v>
      </c>
      <c r="L103" s="42">
        <f>SUM(L101:L102)</f>
        <v>-43630866</v>
      </c>
      <c r="M103" s="42">
        <f>SUM(J103:L103)</f>
        <v>19075798</v>
      </c>
      <c r="N103" s="42">
        <f>SUM(N101:N102)</f>
        <v>-323235</v>
      </c>
      <c r="O103" s="42">
        <f>SUM(O101:O102)</f>
        <v>0</v>
      </c>
      <c r="P103" s="43">
        <f>SUM(I103,M103,N103:O103)</f>
        <v>-36944719</v>
      </c>
      <c r="Q103" s="43">
        <f>SUM(Q101:Q102)</f>
        <v>102347874</v>
      </c>
    </row>
    <row r="104" spans="1:17" ht="13.5">
      <c r="A104" s="20" t="s">
        <v>79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6"/>
    </row>
    <row r="105" spans="1:17" ht="13.5">
      <c r="A105" s="18" t="s">
        <v>91</v>
      </c>
      <c r="B105" s="62"/>
      <c r="C105" s="62"/>
      <c r="D105" s="62"/>
      <c r="E105" s="62"/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3">
        <f>SUM(I105,M105,N105:O105)</f>
        <v>0</v>
      </c>
      <c r="Q105" s="63">
        <f>SUM(C105:P105)</f>
        <v>0</v>
      </c>
    </row>
    <row r="106" spans="1:17" ht="13.5">
      <c r="A106" s="18" t="s">
        <v>92</v>
      </c>
      <c r="B106" s="65"/>
      <c r="C106" s="65"/>
      <c r="D106" s="65"/>
      <c r="E106" s="65"/>
      <c r="F106" s="65"/>
      <c r="G106" s="65"/>
      <c r="H106" s="65"/>
      <c r="I106" s="65"/>
      <c r="J106" s="65">
        <v>0</v>
      </c>
      <c r="K106" s="67"/>
      <c r="L106" s="67"/>
      <c r="M106" s="67"/>
      <c r="N106" s="67"/>
      <c r="O106" s="67"/>
      <c r="P106" s="68"/>
      <c r="Q106" s="68"/>
    </row>
    <row r="107" spans="1:17" ht="13.5">
      <c r="A107" s="18" t="s">
        <v>93</v>
      </c>
      <c r="B107" s="42">
        <f aca="true" t="shared" si="16" ref="B107:H107">SUM(B105:B106)</f>
        <v>0</v>
      </c>
      <c r="C107" s="42">
        <f t="shared" si="16"/>
        <v>0</v>
      </c>
      <c r="D107" s="42">
        <f t="shared" si="16"/>
        <v>0</v>
      </c>
      <c r="E107" s="42">
        <f t="shared" si="16"/>
        <v>0</v>
      </c>
      <c r="F107" s="42">
        <f t="shared" si="16"/>
        <v>0</v>
      </c>
      <c r="G107" s="42"/>
      <c r="H107" s="42">
        <f t="shared" si="16"/>
        <v>0</v>
      </c>
      <c r="I107" s="42">
        <f>SUM(B107:H107)</f>
        <v>0</v>
      </c>
      <c r="J107" s="42">
        <f>SUM(J105:J106)</f>
        <v>0</v>
      </c>
      <c r="K107" s="42">
        <f>SUM(K105:K106)</f>
        <v>0</v>
      </c>
      <c r="L107" s="42">
        <f>SUM(L105:L106)</f>
        <v>0</v>
      </c>
      <c r="M107" s="42">
        <f>SUM(J107:L107)</f>
        <v>0</v>
      </c>
      <c r="N107" s="42">
        <f>SUM(N105:N106)</f>
        <v>0</v>
      </c>
      <c r="O107" s="42">
        <f>SUM(O105:O106)</f>
        <v>0</v>
      </c>
      <c r="P107" s="43">
        <f>SUM(I107,M107,N107:O107)</f>
        <v>0</v>
      </c>
      <c r="Q107" s="43">
        <f>SUM(Q105:Q106)</f>
        <v>0</v>
      </c>
    </row>
    <row r="108" spans="1:17" ht="14.25" thickBot="1">
      <c r="A108" s="21" t="s">
        <v>94</v>
      </c>
      <c r="B108" s="69">
        <f aca="true" t="shared" si="17" ref="B108:H108">SUM(B107,B103)</f>
        <v>44998</v>
      </c>
      <c r="C108" s="69">
        <f t="shared" si="17"/>
        <v>-8233824</v>
      </c>
      <c r="D108" s="69">
        <f t="shared" si="17"/>
        <v>-62674561</v>
      </c>
      <c r="E108" s="69">
        <f t="shared" si="17"/>
        <v>28098</v>
      </c>
      <c r="F108" s="69">
        <f t="shared" si="17"/>
        <v>-769675</v>
      </c>
      <c r="G108" s="69">
        <f t="shared" si="17"/>
        <v>-9141654</v>
      </c>
      <c r="H108" s="69">
        <f t="shared" si="17"/>
        <v>25049336</v>
      </c>
      <c r="I108" s="69">
        <f>SUM(B108:H108)</f>
        <v>-55697282</v>
      </c>
      <c r="J108" s="69">
        <f>SUM(J107,J103)</f>
        <v>62449216</v>
      </c>
      <c r="K108" s="69">
        <f>SUM(K107,K103)</f>
        <v>257448</v>
      </c>
      <c r="L108" s="69">
        <f>SUM(L107,L103)</f>
        <v>-43630866</v>
      </c>
      <c r="M108" s="69">
        <f>SUM(J108:L108)</f>
        <v>19075798</v>
      </c>
      <c r="N108" s="69">
        <f>SUM(N107,N103)</f>
        <v>-323235</v>
      </c>
      <c r="O108" s="69">
        <f>SUM(O107,O103)</f>
        <v>0</v>
      </c>
      <c r="P108" s="70">
        <f>SUM(I108,M108,N108:O108)</f>
        <v>-36944719</v>
      </c>
      <c r="Q108" s="70">
        <f>SUM(Q103)</f>
        <v>102347874</v>
      </c>
    </row>
    <row r="109" spans="1:17" ht="13.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3.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3.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3.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3.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3.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3.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</sheetData>
  <sheetProtection/>
  <mergeCells count="17">
    <mergeCell ref="Q7:Q10"/>
    <mergeCell ref="J8:J10"/>
    <mergeCell ref="K8:K10"/>
    <mergeCell ref="J7:M7"/>
    <mergeCell ref="N7:N10"/>
    <mergeCell ref="O7:O10"/>
    <mergeCell ref="P7:P10"/>
    <mergeCell ref="A1:P1"/>
    <mergeCell ref="A3:P3"/>
    <mergeCell ref="B8:B10"/>
    <mergeCell ref="C8:C10"/>
    <mergeCell ref="D8:D10"/>
    <mergeCell ref="E8:E10"/>
    <mergeCell ref="F8:F10"/>
    <mergeCell ref="H8:H10"/>
    <mergeCell ref="B7:I7"/>
    <mergeCell ref="G8:G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6"/>
  <sheetViews>
    <sheetView zoomScale="80" zoomScaleNormal="80" zoomScaleSheetLayoutView="70" zoomScalePageLayoutView="0" workbookViewId="0" topLeftCell="A1">
      <pane ySplit="10" topLeftCell="A11" activePane="bottomLeft" state="frozen"/>
      <selection pane="topLeft" activeCell="C1" sqref="C1"/>
      <selection pane="bottomLeft" activeCell="M100" sqref="M100"/>
    </sheetView>
  </sheetViews>
  <sheetFormatPr defaultColWidth="9.00390625" defaultRowHeight="13.5"/>
  <cols>
    <col min="1" max="1" width="32.50390625" style="5" customWidth="1"/>
    <col min="2" max="14" width="15.875" style="6" customWidth="1"/>
    <col min="15" max="15" width="12.625" style="6" customWidth="1"/>
    <col min="16" max="16" width="13.75390625" style="6" hidden="1" customWidth="1"/>
    <col min="17" max="17" width="14.00390625" style="6" customWidth="1"/>
    <col min="18" max="18" width="11.375" style="4" bestFit="1" customWidth="1"/>
    <col min="19" max="16384" width="9.00390625" style="4" customWidth="1"/>
  </cols>
  <sheetData>
    <row r="1" spans="1:17" ht="25.5" customHeight="1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4"/>
    </row>
    <row r="3" spans="1:17" ht="13.5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4"/>
    </row>
    <row r="4" spans="1:17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</row>
    <row r="6" spans="13:17" ht="15" thickBot="1">
      <c r="M6" s="56" t="s">
        <v>148</v>
      </c>
      <c r="P6" s="7" t="s">
        <v>1</v>
      </c>
      <c r="Q6" s="7" t="s">
        <v>1</v>
      </c>
    </row>
    <row r="7" spans="1:17" ht="13.5">
      <c r="A7" s="8" t="s">
        <v>8</v>
      </c>
      <c r="B7" s="167" t="s">
        <v>95</v>
      </c>
      <c r="C7" s="168"/>
      <c r="D7" s="168"/>
      <c r="E7" s="168"/>
      <c r="F7" s="168"/>
      <c r="G7" s="168"/>
      <c r="H7" s="169"/>
      <c r="I7" s="170"/>
      <c r="J7" s="180" t="s">
        <v>98</v>
      </c>
      <c r="K7" s="181"/>
      <c r="L7" s="181"/>
      <c r="M7" s="182"/>
      <c r="N7" s="183" t="s">
        <v>99</v>
      </c>
      <c r="O7" s="186" t="s">
        <v>4</v>
      </c>
      <c r="P7" s="171" t="s">
        <v>6</v>
      </c>
      <c r="Q7" s="171" t="s">
        <v>6</v>
      </c>
    </row>
    <row r="8" spans="1:17" ht="13.5">
      <c r="A8" s="39"/>
      <c r="B8" s="161" t="s">
        <v>104</v>
      </c>
      <c r="C8" s="161" t="s">
        <v>105</v>
      </c>
      <c r="D8" s="164" t="s">
        <v>106</v>
      </c>
      <c r="E8" s="164" t="s">
        <v>107</v>
      </c>
      <c r="F8" s="164" t="s">
        <v>108</v>
      </c>
      <c r="G8" s="164" t="s">
        <v>109</v>
      </c>
      <c r="H8" s="164" t="s">
        <v>96</v>
      </c>
      <c r="I8" s="71" t="s">
        <v>97</v>
      </c>
      <c r="J8" s="174" t="s">
        <v>110</v>
      </c>
      <c r="K8" s="177" t="s">
        <v>111</v>
      </c>
      <c r="L8" s="41" t="s">
        <v>96</v>
      </c>
      <c r="M8" s="41" t="s">
        <v>97</v>
      </c>
      <c r="N8" s="184"/>
      <c r="O8" s="184"/>
      <c r="P8" s="172"/>
      <c r="Q8" s="172"/>
    </row>
    <row r="9" spans="1:17" ht="13.5" customHeight="1">
      <c r="A9" s="39"/>
      <c r="B9" s="162"/>
      <c r="C9" s="162"/>
      <c r="D9" s="165"/>
      <c r="E9" s="165"/>
      <c r="F9" s="165"/>
      <c r="G9" s="165"/>
      <c r="H9" s="165"/>
      <c r="I9" s="71"/>
      <c r="J9" s="175"/>
      <c r="K9" s="178"/>
      <c r="L9" s="41"/>
      <c r="M9" s="41"/>
      <c r="N9" s="184"/>
      <c r="O9" s="184"/>
      <c r="P9" s="172"/>
      <c r="Q9" s="172"/>
    </row>
    <row r="10" spans="1:17" ht="13.5">
      <c r="A10" s="39"/>
      <c r="B10" s="163"/>
      <c r="C10" s="163"/>
      <c r="D10" s="166"/>
      <c r="E10" s="166"/>
      <c r="F10" s="166"/>
      <c r="G10" s="166"/>
      <c r="H10" s="166"/>
      <c r="I10" s="71"/>
      <c r="J10" s="176"/>
      <c r="K10" s="179"/>
      <c r="L10" s="41"/>
      <c r="M10" s="41"/>
      <c r="N10" s="185"/>
      <c r="O10" s="185"/>
      <c r="P10" s="173"/>
      <c r="Q10" s="173"/>
    </row>
    <row r="11" spans="1:19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/>
    </row>
    <row r="12" spans="1:17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3.5">
      <c r="A14" s="16" t="s">
        <v>139</v>
      </c>
      <c r="B14" s="46"/>
      <c r="C14" s="46"/>
      <c r="D14" s="46"/>
      <c r="E14" s="46"/>
      <c r="F14" s="46"/>
      <c r="G14" s="46"/>
      <c r="H14" s="46"/>
      <c r="I14" s="46"/>
      <c r="J14" s="44"/>
      <c r="K14" s="44"/>
      <c r="L14" s="44"/>
      <c r="M14" s="44"/>
      <c r="N14" s="44"/>
      <c r="O14" s="44"/>
      <c r="P14" s="47"/>
      <c r="Q14" s="48"/>
    </row>
    <row r="15" spans="1:17" ht="13.5">
      <c r="A15" s="16" t="s">
        <v>140</v>
      </c>
      <c r="B15" s="44"/>
      <c r="C15" s="44"/>
      <c r="D15" s="44"/>
      <c r="E15" s="44"/>
      <c r="F15" s="44"/>
      <c r="G15" s="44"/>
      <c r="H15" s="44"/>
      <c r="I15" s="44">
        <f>SUM(B15:H15)</f>
        <v>0</v>
      </c>
      <c r="J15" s="44"/>
      <c r="K15" s="44"/>
      <c r="L15" s="44"/>
      <c r="M15" s="44">
        <f>SUM(J15:L15)</f>
        <v>0</v>
      </c>
      <c r="N15" s="44">
        <v>240000</v>
      </c>
      <c r="O15" s="44"/>
      <c r="P15" s="44">
        <f>SUM(M15,I15,N15,O15)</f>
        <v>240000</v>
      </c>
      <c r="Q15" s="45">
        <f>SUM(I15,M15,N15)</f>
        <v>240000</v>
      </c>
    </row>
    <row r="16" spans="1:17" ht="13.5">
      <c r="A16" s="16" t="s">
        <v>141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3.5">
      <c r="A17" s="16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93944</v>
      </c>
      <c r="O17" s="44"/>
      <c r="P17" s="44"/>
      <c r="Q17" s="45">
        <f>SUM(I17,M17,N17)</f>
        <v>93944</v>
      </c>
    </row>
    <row r="18" spans="1:17" s="30" customFormat="1" ht="13.5">
      <c r="A18" s="27" t="s">
        <v>143</v>
      </c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7"/>
      <c r="M18" s="47"/>
      <c r="N18" s="47"/>
      <c r="O18" s="46"/>
      <c r="P18" s="46"/>
      <c r="Q18" s="50"/>
    </row>
    <row r="19" spans="1:17" ht="13.5">
      <c r="A19" s="16" t="s">
        <v>127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  <c r="J19" s="44"/>
      <c r="K19" s="44"/>
      <c r="L19" s="44"/>
      <c r="M19" s="44">
        <f>SUM(J19:L19)</f>
        <v>0</v>
      </c>
      <c r="N19" s="44"/>
      <c r="O19" s="44"/>
      <c r="P19" s="44">
        <f>SUM(M19,I19,N19,O19)</f>
        <v>0</v>
      </c>
      <c r="Q19" s="45"/>
    </row>
    <row r="20" spans="1:17" ht="13.5">
      <c r="A20" s="16" t="s">
        <v>128</v>
      </c>
      <c r="B20" s="44"/>
      <c r="C20" s="44"/>
      <c r="D20" s="44"/>
      <c r="E20" s="44"/>
      <c r="F20" s="44"/>
      <c r="G20" s="44"/>
      <c r="H20" s="44"/>
      <c r="I20" s="44"/>
      <c r="J20" s="44">
        <v>35229419</v>
      </c>
      <c r="K20" s="44"/>
      <c r="L20" s="44"/>
      <c r="M20" s="44">
        <f>SUM(J20:L20)</f>
        <v>35229419</v>
      </c>
      <c r="N20" s="44"/>
      <c r="O20" s="44"/>
      <c r="P20" s="44"/>
      <c r="Q20" s="45">
        <f aca="true" t="shared" si="0" ref="Q20:Q28">SUM(I20,M20,N20)</f>
        <v>35229419</v>
      </c>
    </row>
    <row r="21" spans="1:17" ht="13.5">
      <c r="A21" s="16" t="s">
        <v>134</v>
      </c>
      <c r="B21" s="44"/>
      <c r="C21" s="44"/>
      <c r="D21" s="44"/>
      <c r="E21" s="44">
        <v>11947100</v>
      </c>
      <c r="F21" s="44"/>
      <c r="G21" s="44"/>
      <c r="H21" s="44"/>
      <c r="I21" s="44">
        <f>SUM(B21:H21)</f>
        <v>11947100</v>
      </c>
      <c r="J21" s="44"/>
      <c r="K21" s="44"/>
      <c r="L21" s="44"/>
      <c r="M21" s="44">
        <f aca="true" t="shared" si="1" ref="M21:M39">SUM(J21:L21)</f>
        <v>0</v>
      </c>
      <c r="N21" s="44"/>
      <c r="O21" s="44"/>
      <c r="P21" s="44"/>
      <c r="Q21" s="45">
        <f t="shared" si="0"/>
        <v>11947100</v>
      </c>
    </row>
    <row r="22" spans="1:17" ht="13.5">
      <c r="A22" s="16" t="s">
        <v>132</v>
      </c>
      <c r="B22" s="44"/>
      <c r="C22" s="44"/>
      <c r="D22" s="44">
        <v>4278908</v>
      </c>
      <c r="E22" s="44"/>
      <c r="F22" s="44"/>
      <c r="G22" s="44"/>
      <c r="H22" s="44"/>
      <c r="I22" s="44">
        <f>SUM(B22:H22)</f>
        <v>4278908</v>
      </c>
      <c r="J22" s="44">
        <v>26850062</v>
      </c>
      <c r="K22" s="44"/>
      <c r="L22" s="44"/>
      <c r="M22" s="44">
        <f t="shared" si="1"/>
        <v>26850062</v>
      </c>
      <c r="N22" s="44"/>
      <c r="O22" s="44"/>
      <c r="P22" s="44"/>
      <c r="Q22" s="45">
        <f t="shared" si="0"/>
        <v>31128970</v>
      </c>
    </row>
    <row r="23" spans="1:17" ht="13.5">
      <c r="A23" s="16" t="s">
        <v>135</v>
      </c>
      <c r="B23" s="44"/>
      <c r="C23" s="44"/>
      <c r="D23" s="44"/>
      <c r="E23" s="44"/>
      <c r="F23" s="44">
        <v>12563125</v>
      </c>
      <c r="G23" s="44"/>
      <c r="H23" s="44"/>
      <c r="I23" s="44">
        <f>SUM(B23:H23)</f>
        <v>12563125</v>
      </c>
      <c r="J23" s="44"/>
      <c r="K23" s="44"/>
      <c r="L23" s="44"/>
      <c r="M23" s="44">
        <f t="shared" si="1"/>
        <v>0</v>
      </c>
      <c r="N23" s="44"/>
      <c r="O23" s="44"/>
      <c r="P23" s="44"/>
      <c r="Q23" s="45">
        <f t="shared" si="0"/>
        <v>12563125</v>
      </c>
    </row>
    <row r="24" spans="1:17" ht="13.5">
      <c r="A24" s="16" t="s">
        <v>130</v>
      </c>
      <c r="B24" s="44"/>
      <c r="C24" s="44"/>
      <c r="D24" s="44"/>
      <c r="E24" s="44"/>
      <c r="F24" s="44"/>
      <c r="G24" s="44"/>
      <c r="H24" s="44"/>
      <c r="I24" s="44">
        <f>SUM(B24:H24)</f>
        <v>0</v>
      </c>
      <c r="J24" s="44"/>
      <c r="K24" s="44"/>
      <c r="L24" s="44"/>
      <c r="M24" s="44"/>
      <c r="N24" s="44"/>
      <c r="O24" s="44"/>
      <c r="P24" s="44"/>
      <c r="Q24" s="45">
        <f t="shared" si="0"/>
        <v>0</v>
      </c>
    </row>
    <row r="25" spans="1:17" ht="13.5">
      <c r="A25" s="16" t="s">
        <v>123</v>
      </c>
      <c r="B25" s="44"/>
      <c r="C25" s="44"/>
      <c r="D25" s="44"/>
      <c r="E25" s="44"/>
      <c r="F25" s="44">
        <v>449450</v>
      </c>
      <c r="G25" s="44"/>
      <c r="H25" s="44"/>
      <c r="I25" s="44">
        <f>SUM(B25:H25)</f>
        <v>449450</v>
      </c>
      <c r="J25" s="44">
        <v>3849960</v>
      </c>
      <c r="K25" s="44"/>
      <c r="L25" s="44"/>
      <c r="M25" s="44">
        <f t="shared" si="1"/>
        <v>3849960</v>
      </c>
      <c r="N25" s="44"/>
      <c r="O25" s="44"/>
      <c r="P25" s="44"/>
      <c r="Q25" s="45">
        <f t="shared" si="0"/>
        <v>4299410</v>
      </c>
    </row>
    <row r="26" spans="1:17" ht="13.5">
      <c r="A26" s="16" t="s">
        <v>131</v>
      </c>
      <c r="B26" s="44"/>
      <c r="C26" s="44"/>
      <c r="D26" s="44"/>
      <c r="E26" s="44"/>
      <c r="F26" s="44"/>
      <c r="G26" s="44"/>
      <c r="H26" s="44"/>
      <c r="I26" s="44"/>
      <c r="J26" s="44">
        <v>25058689</v>
      </c>
      <c r="K26" s="44"/>
      <c r="L26" s="44"/>
      <c r="M26" s="44">
        <f t="shared" si="1"/>
        <v>25058689</v>
      </c>
      <c r="N26" s="44"/>
      <c r="O26" s="44"/>
      <c r="P26" s="44"/>
      <c r="Q26" s="45">
        <f t="shared" si="0"/>
        <v>25058689</v>
      </c>
    </row>
    <row r="27" spans="1:17" ht="13.5">
      <c r="A27" s="16" t="s">
        <v>133</v>
      </c>
      <c r="B27" s="44"/>
      <c r="C27" s="44"/>
      <c r="D27" s="44"/>
      <c r="E27" s="44"/>
      <c r="F27" s="44"/>
      <c r="G27" s="44"/>
      <c r="H27" s="44"/>
      <c r="I27" s="44"/>
      <c r="J27" s="44">
        <v>32498380</v>
      </c>
      <c r="K27" s="44"/>
      <c r="L27" s="44"/>
      <c r="M27" s="44">
        <f t="shared" si="1"/>
        <v>32498380</v>
      </c>
      <c r="N27" s="44"/>
      <c r="O27" s="44"/>
      <c r="P27" s="44"/>
      <c r="Q27" s="45">
        <f t="shared" si="0"/>
        <v>32498380</v>
      </c>
    </row>
    <row r="28" spans="1:17" ht="13.5">
      <c r="A28" s="16" t="s">
        <v>136</v>
      </c>
      <c r="B28" s="44"/>
      <c r="C28" s="44"/>
      <c r="D28" s="44"/>
      <c r="E28" s="44"/>
      <c r="F28" s="44"/>
      <c r="G28" s="44"/>
      <c r="H28" s="44"/>
      <c r="I28" s="44"/>
      <c r="J28" s="44">
        <v>32220917</v>
      </c>
      <c r="K28" s="44"/>
      <c r="L28" s="44"/>
      <c r="M28" s="44">
        <f t="shared" si="1"/>
        <v>32220917</v>
      </c>
      <c r="N28" s="44"/>
      <c r="O28" s="44"/>
      <c r="P28" s="44"/>
      <c r="Q28" s="45">
        <f t="shared" si="0"/>
        <v>32220917</v>
      </c>
    </row>
    <row r="29" spans="1:17" ht="13.5">
      <c r="A29" s="16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>
      <c r="A30" s="16" t="s">
        <v>114</v>
      </c>
      <c r="B30" s="44"/>
      <c r="C30" s="44"/>
      <c r="D30" s="44"/>
      <c r="E30" s="44"/>
      <c r="F30" s="44"/>
      <c r="G30" s="44"/>
      <c r="H30" s="44"/>
      <c r="I30" s="44">
        <f aca="true" t="shared" si="2" ref="I30:I37">SUM(B30:H30)</f>
        <v>0</v>
      </c>
      <c r="J30" s="44"/>
      <c r="K30" s="44"/>
      <c r="L30" s="44"/>
      <c r="M30" s="44">
        <f t="shared" si="1"/>
        <v>0</v>
      </c>
      <c r="N30" s="44"/>
      <c r="O30" s="44"/>
      <c r="P30" s="44"/>
      <c r="Q30" s="45"/>
    </row>
    <row r="31" spans="1:17" ht="13.5">
      <c r="A31" s="16" t="s">
        <v>115</v>
      </c>
      <c r="B31" s="44">
        <v>1400000</v>
      </c>
      <c r="C31" s="44"/>
      <c r="D31" s="44"/>
      <c r="E31" s="44"/>
      <c r="F31" s="44"/>
      <c r="G31" s="44"/>
      <c r="H31" s="44"/>
      <c r="I31" s="44">
        <f t="shared" si="2"/>
        <v>1400000</v>
      </c>
      <c r="J31" s="44"/>
      <c r="K31" s="44"/>
      <c r="L31" s="44"/>
      <c r="M31" s="44">
        <f t="shared" si="1"/>
        <v>0</v>
      </c>
      <c r="N31" s="44"/>
      <c r="O31" s="44"/>
      <c r="P31" s="44"/>
      <c r="Q31" s="45">
        <f aca="true" t="shared" si="3" ref="Q31:Q44">SUM(I31,M31,N31)</f>
        <v>1400000</v>
      </c>
    </row>
    <row r="32" spans="1:17" ht="13.5">
      <c r="A32" s="16" t="s">
        <v>112</v>
      </c>
      <c r="B32" s="44"/>
      <c r="C32" s="44"/>
      <c r="D32" s="44"/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>
        <f t="shared" si="1"/>
        <v>0</v>
      </c>
      <c r="N32" s="44"/>
      <c r="O32" s="44"/>
      <c r="P32" s="44"/>
      <c r="Q32" s="45"/>
    </row>
    <row r="33" spans="1:17" ht="13.5">
      <c r="A33" s="16" t="s">
        <v>113</v>
      </c>
      <c r="B33" s="44"/>
      <c r="C33" s="44">
        <v>48931000</v>
      </c>
      <c r="D33" s="44">
        <v>21174000</v>
      </c>
      <c r="E33" s="44"/>
      <c r="F33" s="44"/>
      <c r="G33" s="44"/>
      <c r="H33" s="44"/>
      <c r="I33" s="44">
        <f t="shared" si="2"/>
        <v>70105000</v>
      </c>
      <c r="J33" s="44">
        <v>33210000</v>
      </c>
      <c r="K33" s="44"/>
      <c r="L33" s="44"/>
      <c r="M33" s="44">
        <f t="shared" si="1"/>
        <v>33210000</v>
      </c>
      <c r="N33" s="44"/>
      <c r="O33" s="44"/>
      <c r="P33" s="44"/>
      <c r="Q33" s="45">
        <f t="shared" si="3"/>
        <v>103315000</v>
      </c>
    </row>
    <row r="34" spans="1:17" ht="13.5">
      <c r="A34" s="16" t="s">
        <v>121</v>
      </c>
      <c r="B34" s="44"/>
      <c r="C34" s="44">
        <v>48720</v>
      </c>
      <c r="D34" s="44"/>
      <c r="E34" s="44"/>
      <c r="F34" s="44"/>
      <c r="G34" s="44"/>
      <c r="H34" s="44"/>
      <c r="I34" s="44">
        <f t="shared" si="2"/>
        <v>48720</v>
      </c>
      <c r="J34" s="44"/>
      <c r="K34" s="44"/>
      <c r="L34" s="44"/>
      <c r="M34" s="44">
        <f t="shared" si="1"/>
        <v>0</v>
      </c>
      <c r="N34" s="44"/>
      <c r="O34" s="44"/>
      <c r="P34" s="44"/>
      <c r="Q34" s="45">
        <f t="shared" si="3"/>
        <v>48720</v>
      </c>
    </row>
    <row r="35" spans="1:17" ht="13.5">
      <c r="A35" s="16" t="s">
        <v>122</v>
      </c>
      <c r="B35" s="44"/>
      <c r="C35" s="44"/>
      <c r="D35" s="44"/>
      <c r="E35" s="44">
        <v>84505000</v>
      </c>
      <c r="F35" s="44"/>
      <c r="G35" s="44"/>
      <c r="H35" s="44"/>
      <c r="I35" s="44">
        <f t="shared" si="2"/>
        <v>84505000</v>
      </c>
      <c r="J35" s="44"/>
      <c r="K35" s="44"/>
      <c r="L35" s="44"/>
      <c r="M35" s="44">
        <f t="shared" si="1"/>
        <v>0</v>
      </c>
      <c r="N35" s="44"/>
      <c r="O35" s="44"/>
      <c r="P35" s="44"/>
      <c r="Q35" s="45">
        <f t="shared" si="3"/>
        <v>84505000</v>
      </c>
    </row>
    <row r="36" spans="1:17" ht="13.5">
      <c r="A36" s="16" t="s">
        <v>124</v>
      </c>
      <c r="B36" s="44"/>
      <c r="C36" s="44"/>
      <c r="D36" s="44"/>
      <c r="E36" s="44"/>
      <c r="F36" s="44">
        <v>40389000</v>
      </c>
      <c r="G36" s="44"/>
      <c r="H36" s="44"/>
      <c r="I36" s="44">
        <f t="shared" si="2"/>
        <v>40389000</v>
      </c>
      <c r="J36" s="44"/>
      <c r="K36" s="44"/>
      <c r="L36" s="44"/>
      <c r="M36" s="44">
        <f t="shared" si="1"/>
        <v>0</v>
      </c>
      <c r="N36" s="44"/>
      <c r="O36" s="44"/>
      <c r="P36" s="44"/>
      <c r="Q36" s="45">
        <f t="shared" si="3"/>
        <v>40389000</v>
      </c>
    </row>
    <row r="37" spans="1:17" ht="13.5">
      <c r="A37" s="16" t="s">
        <v>125</v>
      </c>
      <c r="B37" s="44"/>
      <c r="C37" s="44"/>
      <c r="D37" s="44"/>
      <c r="E37" s="44"/>
      <c r="F37" s="44"/>
      <c r="G37" s="44">
        <v>27043000</v>
      </c>
      <c r="H37" s="44"/>
      <c r="I37" s="44">
        <f t="shared" si="2"/>
        <v>27043000</v>
      </c>
      <c r="J37" s="44"/>
      <c r="K37" s="44"/>
      <c r="L37" s="44"/>
      <c r="M37" s="44">
        <f t="shared" si="1"/>
        <v>0</v>
      </c>
      <c r="N37" s="44"/>
      <c r="O37" s="44"/>
      <c r="P37" s="44"/>
      <c r="Q37" s="45">
        <f t="shared" si="3"/>
        <v>27043000</v>
      </c>
    </row>
    <row r="38" spans="1:17" ht="13.5">
      <c r="A38" s="16" t="s">
        <v>137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2278000</v>
      </c>
      <c r="L38" s="44"/>
      <c r="M38" s="44">
        <f t="shared" si="1"/>
        <v>2278000</v>
      </c>
      <c r="N38" s="44"/>
      <c r="O38" s="44"/>
      <c r="P38" s="44"/>
      <c r="Q38" s="45">
        <f t="shared" si="3"/>
        <v>2278000</v>
      </c>
    </row>
    <row r="39" spans="1:17" ht="13.5">
      <c r="A39" s="16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768000</v>
      </c>
      <c r="L39" s="44"/>
      <c r="M39" s="44">
        <f t="shared" si="1"/>
        <v>768000</v>
      </c>
      <c r="N39" s="44"/>
      <c r="O39" s="44"/>
      <c r="P39" s="44"/>
      <c r="Q39" s="45">
        <f t="shared" si="3"/>
        <v>768000</v>
      </c>
    </row>
    <row r="40" spans="1:17" ht="13.5">
      <c r="A40" s="16" t="s">
        <v>145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3.5">
      <c r="A41" s="16" t="s">
        <v>146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43206000</v>
      </c>
      <c r="O41" s="44"/>
      <c r="P41" s="44"/>
      <c r="Q41" s="45">
        <f t="shared" si="3"/>
        <v>43206000</v>
      </c>
    </row>
    <row r="42" spans="1:17" s="30" customFormat="1" ht="13.5">
      <c r="A42" s="27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6"/>
      <c r="Q42" s="50"/>
    </row>
    <row r="43" spans="1:17" ht="13.5">
      <c r="A43" s="16" t="s">
        <v>22</v>
      </c>
      <c r="B43" s="44"/>
      <c r="C43" s="44"/>
      <c r="D43" s="44"/>
      <c r="E43" s="44"/>
      <c r="F43" s="44"/>
      <c r="G43" s="44"/>
      <c r="H43" s="44"/>
      <c r="I43" s="44">
        <f>SUM(B43:H43)</f>
        <v>0</v>
      </c>
      <c r="J43" s="44"/>
      <c r="K43" s="44"/>
      <c r="L43" s="44"/>
      <c r="M43" s="44">
        <f>SUM(J43:L43)</f>
        <v>0</v>
      </c>
      <c r="N43" s="44">
        <v>242601</v>
      </c>
      <c r="O43" s="44"/>
      <c r="P43" s="44">
        <f>SUM(M43,I43,N43,O43)</f>
        <v>242601</v>
      </c>
      <c r="Q43" s="45">
        <f t="shared" si="3"/>
        <v>242601</v>
      </c>
    </row>
    <row r="44" spans="1:17" ht="13.5">
      <c r="A44" s="16" t="s">
        <v>23</v>
      </c>
      <c r="B44" s="1"/>
      <c r="C44" s="1">
        <v>410436</v>
      </c>
      <c r="D44" s="1">
        <v>36150</v>
      </c>
      <c r="E44" s="1">
        <v>7410</v>
      </c>
      <c r="F44" s="1">
        <v>784934</v>
      </c>
      <c r="G44" s="1">
        <v>4310</v>
      </c>
      <c r="H44" s="1"/>
      <c r="I44" s="1">
        <f>SUM(B44:H44)</f>
        <v>1243240</v>
      </c>
      <c r="J44" s="1">
        <v>3427109</v>
      </c>
      <c r="K44" s="1"/>
      <c r="L44" s="1"/>
      <c r="M44" s="1">
        <f>SUM(J44:L44)</f>
        <v>3427109</v>
      </c>
      <c r="N44" s="1">
        <v>308160</v>
      </c>
      <c r="O44" s="1"/>
      <c r="P44" s="15">
        <f>SUM(M44,I44,N44,O44)</f>
        <v>4978509</v>
      </c>
      <c r="Q44" s="45">
        <f t="shared" si="3"/>
        <v>4978509</v>
      </c>
    </row>
    <row r="45" spans="1:17" ht="13.5">
      <c r="A45" s="18" t="s">
        <v>80</v>
      </c>
      <c r="B45" s="2">
        <f>SUM(B13:B44)</f>
        <v>1400000</v>
      </c>
      <c r="C45" s="2">
        <f>SUM(C14:C44)</f>
        <v>49390156</v>
      </c>
      <c r="D45" s="2">
        <f>SUM(D14:D44)</f>
        <v>25489058</v>
      </c>
      <c r="E45" s="2">
        <f>SUM(E14:E44)</f>
        <v>96459510</v>
      </c>
      <c r="F45" s="2">
        <f>SUM(F13:F44)</f>
        <v>54186509</v>
      </c>
      <c r="G45" s="2">
        <f>SUM(G14:G44)</f>
        <v>27047310</v>
      </c>
      <c r="H45" s="2">
        <f>SUM(H15:H44)</f>
        <v>0</v>
      </c>
      <c r="I45" s="2">
        <f>SUM(B45:H45)</f>
        <v>253972543</v>
      </c>
      <c r="J45" s="2">
        <f>SUM(J14:J44)</f>
        <v>192344536</v>
      </c>
      <c r="K45" s="2">
        <f>SUM(K14:K44)</f>
        <v>3046000</v>
      </c>
      <c r="L45" s="2">
        <f>SUM(L15:L44)</f>
        <v>0</v>
      </c>
      <c r="M45" s="2">
        <f>SUM(J45:L45)</f>
        <v>195390536</v>
      </c>
      <c r="N45" s="2">
        <f>SUM(N14:N44)</f>
        <v>44090705</v>
      </c>
      <c r="O45" s="2">
        <f>SUM(O15,O19:O25,O44,O43)</f>
        <v>0</v>
      </c>
      <c r="P45" s="3" t="e">
        <f>SUM(P15,P19:P25,#REF!,#REF!,P43:P44,#REF!)</f>
        <v>#REF!</v>
      </c>
      <c r="Q45" s="3">
        <f>SUM(I45,M45,N45)</f>
        <v>493453784</v>
      </c>
    </row>
    <row r="46" spans="1:17" ht="13.5">
      <c r="A46" s="16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</row>
    <row r="47" spans="1:17" ht="13.5">
      <c r="A47" s="16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1"/>
      <c r="O47" s="44"/>
      <c r="P47" s="45"/>
      <c r="Q47" s="45"/>
    </row>
    <row r="48" spans="1:17" ht="13.5">
      <c r="A48" s="16" t="s">
        <v>32</v>
      </c>
      <c r="B48" s="44">
        <v>85059</v>
      </c>
      <c r="C48" s="44">
        <v>12962983</v>
      </c>
      <c r="D48" s="44">
        <v>6532527</v>
      </c>
      <c r="E48" s="44">
        <v>6532527</v>
      </c>
      <c r="F48" s="44">
        <v>13082065</v>
      </c>
      <c r="G48" s="44">
        <v>11448934</v>
      </c>
      <c r="H48" s="44"/>
      <c r="I48" s="44">
        <f aca="true" t="shared" si="4" ref="I48:I68">SUM(B48:H48)</f>
        <v>50644095</v>
      </c>
      <c r="J48" s="44">
        <v>103125464</v>
      </c>
      <c r="K48" s="44"/>
      <c r="L48" s="44"/>
      <c r="M48" s="44">
        <f>SUM(J48:L48)</f>
        <v>103125464</v>
      </c>
      <c r="N48" s="51"/>
      <c r="O48" s="44"/>
      <c r="P48" s="45">
        <f aca="true" t="shared" si="5" ref="P48:P68">SUM(I48,M48,N48,N48:O48)</f>
        <v>153769559</v>
      </c>
      <c r="Q48" s="45">
        <f>SUM(I48,M48)</f>
        <v>153769559</v>
      </c>
    </row>
    <row r="49" spans="1:17" ht="13.5">
      <c r="A49" s="16" t="s">
        <v>150</v>
      </c>
      <c r="B49" s="44">
        <v>8600</v>
      </c>
      <c r="C49" s="44">
        <v>812676</v>
      </c>
      <c r="D49" s="44">
        <v>977146</v>
      </c>
      <c r="E49" s="44">
        <v>977146</v>
      </c>
      <c r="F49" s="44">
        <v>977146</v>
      </c>
      <c r="G49" s="44">
        <v>683681</v>
      </c>
      <c r="H49" s="44"/>
      <c r="I49" s="44">
        <f t="shared" si="4"/>
        <v>4436395</v>
      </c>
      <c r="J49" s="44">
        <v>3869887</v>
      </c>
      <c r="K49" s="44"/>
      <c r="L49" s="44"/>
      <c r="M49" s="44">
        <f>SUM(J49:L49)</f>
        <v>3869887</v>
      </c>
      <c r="N49" s="51"/>
      <c r="O49" s="44"/>
      <c r="P49" s="45"/>
      <c r="Q49" s="45">
        <f>SUM(I49,M49)</f>
        <v>8306282</v>
      </c>
    </row>
    <row r="50" spans="1:17" ht="13.5">
      <c r="A50" s="16" t="s">
        <v>40</v>
      </c>
      <c r="B50" s="44"/>
      <c r="C50" s="44"/>
      <c r="D50" s="44"/>
      <c r="E50" s="44">
        <v>14084</v>
      </c>
      <c r="F50" s="44"/>
      <c r="G50" s="44"/>
      <c r="H50" s="44"/>
      <c r="I50" s="44">
        <f t="shared" si="4"/>
        <v>14084</v>
      </c>
      <c r="J50" s="44">
        <v>9360</v>
      </c>
      <c r="K50" s="44"/>
      <c r="L50" s="44"/>
      <c r="M50" s="44">
        <f aca="true" t="shared" si="6" ref="M50:M68">SUM(J50:L50)</f>
        <v>9360</v>
      </c>
      <c r="N50" s="51"/>
      <c r="O50" s="44"/>
      <c r="P50" s="45">
        <f t="shared" si="5"/>
        <v>23444</v>
      </c>
      <c r="Q50" s="45">
        <f aca="true" t="shared" si="7" ref="Q50:Q68">SUM(I50,M50)</f>
        <v>23444</v>
      </c>
    </row>
    <row r="51" spans="1:17" ht="13.5">
      <c r="A51" s="16" t="s">
        <v>120</v>
      </c>
      <c r="B51" s="44"/>
      <c r="C51" s="44"/>
      <c r="D51" s="44">
        <v>90001</v>
      </c>
      <c r="E51" s="44">
        <v>171688</v>
      </c>
      <c r="F51" s="44">
        <v>192281</v>
      </c>
      <c r="G51" s="44">
        <v>82872</v>
      </c>
      <c r="H51" s="44"/>
      <c r="I51" s="44">
        <f>SUM(B51:H51)</f>
        <v>536842</v>
      </c>
      <c r="J51" s="44">
        <v>449538</v>
      </c>
      <c r="K51" s="44"/>
      <c r="L51" s="44"/>
      <c r="M51" s="44">
        <f t="shared" si="6"/>
        <v>449538</v>
      </c>
      <c r="N51" s="51"/>
      <c r="O51" s="44"/>
      <c r="P51" s="45">
        <f>SUM(I51,M51,N51,N51:O51)</f>
        <v>986380</v>
      </c>
      <c r="Q51" s="45">
        <f t="shared" si="7"/>
        <v>986380</v>
      </c>
    </row>
    <row r="52" spans="1:17" ht="13.5">
      <c r="A52" s="16" t="s">
        <v>151</v>
      </c>
      <c r="B52" s="44"/>
      <c r="C52" s="44"/>
      <c r="D52" s="44"/>
      <c r="E52" s="44"/>
      <c r="F52" s="44"/>
      <c r="G52" s="44"/>
      <c r="H52" s="44"/>
      <c r="I52" s="44"/>
      <c r="J52" s="62">
        <v>-40848</v>
      </c>
      <c r="K52" s="44"/>
      <c r="L52" s="44"/>
      <c r="M52" s="44">
        <f>SUM(J52:L52)</f>
        <v>-40848</v>
      </c>
      <c r="N52" s="51"/>
      <c r="O52" s="44"/>
      <c r="P52" s="45"/>
      <c r="Q52" s="45">
        <f t="shared" si="7"/>
        <v>-40848</v>
      </c>
    </row>
    <row r="53" spans="1:17" ht="13.5">
      <c r="A53" s="16" t="s">
        <v>51</v>
      </c>
      <c r="B53" s="44"/>
      <c r="C53" s="44">
        <v>1016918</v>
      </c>
      <c r="D53" s="44">
        <v>1378784</v>
      </c>
      <c r="E53" s="44">
        <v>4481975</v>
      </c>
      <c r="F53" s="44">
        <v>1587450</v>
      </c>
      <c r="G53" s="44">
        <v>435322</v>
      </c>
      <c r="H53" s="44"/>
      <c r="I53" s="44">
        <f t="shared" si="4"/>
        <v>8900449</v>
      </c>
      <c r="J53" s="44">
        <v>9089738</v>
      </c>
      <c r="K53" s="44">
        <v>119170</v>
      </c>
      <c r="L53" s="44"/>
      <c r="M53" s="44">
        <f t="shared" si="6"/>
        <v>9208908</v>
      </c>
      <c r="N53" s="51"/>
      <c r="O53" s="44"/>
      <c r="P53" s="45">
        <f t="shared" si="5"/>
        <v>18109357</v>
      </c>
      <c r="Q53" s="45">
        <f t="shared" si="7"/>
        <v>18109357</v>
      </c>
    </row>
    <row r="54" spans="1:17" ht="13.5">
      <c r="A54" s="16" t="s">
        <v>116</v>
      </c>
      <c r="B54" s="44"/>
      <c r="C54" s="44">
        <v>6532507</v>
      </c>
      <c r="D54" s="44">
        <v>1437859</v>
      </c>
      <c r="E54" s="44">
        <v>6384767</v>
      </c>
      <c r="F54" s="44">
        <v>3486086</v>
      </c>
      <c r="G54" s="44">
        <v>1269438</v>
      </c>
      <c r="H54" s="44"/>
      <c r="I54" s="44">
        <f>SUM(B54:H54)</f>
        <v>19110657</v>
      </c>
      <c r="J54" s="44">
        <v>4905006</v>
      </c>
      <c r="K54" s="44">
        <v>52852</v>
      </c>
      <c r="L54" s="44"/>
      <c r="M54" s="44">
        <f t="shared" si="6"/>
        <v>4957858</v>
      </c>
      <c r="N54" s="51"/>
      <c r="O54" s="44"/>
      <c r="P54" s="45">
        <f t="shared" si="5"/>
        <v>24068515</v>
      </c>
      <c r="Q54" s="45">
        <f t="shared" si="7"/>
        <v>24068515</v>
      </c>
    </row>
    <row r="55" spans="1:17" ht="13.5">
      <c r="A55" s="16" t="s">
        <v>29</v>
      </c>
      <c r="B55" s="44"/>
      <c r="C55" s="44">
        <v>113182</v>
      </c>
      <c r="D55" s="44">
        <v>105273</v>
      </c>
      <c r="E55" s="44">
        <v>47352</v>
      </c>
      <c r="F55" s="44">
        <v>840440</v>
      </c>
      <c r="G55" s="44">
        <v>71290</v>
      </c>
      <c r="H55" s="44"/>
      <c r="I55" s="44">
        <f t="shared" si="4"/>
        <v>1177537</v>
      </c>
      <c r="J55" s="44">
        <v>904195</v>
      </c>
      <c r="K55" s="44"/>
      <c r="L55" s="44"/>
      <c r="M55" s="44">
        <f t="shared" si="6"/>
        <v>904195</v>
      </c>
      <c r="N55" s="51"/>
      <c r="O55" s="44"/>
      <c r="P55" s="45">
        <f t="shared" si="5"/>
        <v>2081732</v>
      </c>
      <c r="Q55" s="45">
        <f t="shared" si="7"/>
        <v>2081732</v>
      </c>
    </row>
    <row r="56" spans="1:17" ht="13.5">
      <c r="A56" s="16" t="s">
        <v>129</v>
      </c>
      <c r="B56" s="44"/>
      <c r="C56" s="44"/>
      <c r="D56" s="44"/>
      <c r="E56" s="44"/>
      <c r="F56" s="44"/>
      <c r="G56" s="44"/>
      <c r="H56" s="44"/>
      <c r="I56" s="44">
        <f t="shared" si="4"/>
        <v>0</v>
      </c>
      <c r="J56" s="44">
        <v>13500</v>
      </c>
      <c r="K56" s="44"/>
      <c r="L56" s="44"/>
      <c r="M56" s="44">
        <f t="shared" si="6"/>
        <v>13500</v>
      </c>
      <c r="N56" s="51"/>
      <c r="O56" s="44"/>
      <c r="P56" s="45"/>
      <c r="Q56" s="45">
        <f t="shared" si="7"/>
        <v>13500</v>
      </c>
    </row>
    <row r="57" spans="1:17" ht="13.5">
      <c r="A57" s="16" t="s">
        <v>46</v>
      </c>
      <c r="B57" s="44"/>
      <c r="C57" s="44">
        <v>48394</v>
      </c>
      <c r="D57" s="44">
        <v>0</v>
      </c>
      <c r="E57" s="44">
        <v>1188036</v>
      </c>
      <c r="F57" s="44">
        <v>362664</v>
      </c>
      <c r="G57" s="44">
        <v>4341999</v>
      </c>
      <c r="H57" s="44"/>
      <c r="I57" s="44">
        <f t="shared" si="4"/>
        <v>5941093</v>
      </c>
      <c r="J57" s="44">
        <v>2629510</v>
      </c>
      <c r="K57" s="44">
        <v>130446</v>
      </c>
      <c r="L57" s="44"/>
      <c r="M57" s="44">
        <f t="shared" si="6"/>
        <v>2759956</v>
      </c>
      <c r="N57" s="51"/>
      <c r="O57" s="44"/>
      <c r="P57" s="45">
        <f t="shared" si="5"/>
        <v>8701049</v>
      </c>
      <c r="Q57" s="45">
        <f t="shared" si="7"/>
        <v>8701049</v>
      </c>
    </row>
    <row r="58" spans="1:17" ht="13.5">
      <c r="A58" s="16" t="s">
        <v>152</v>
      </c>
      <c r="B58" s="44"/>
      <c r="C58" s="44">
        <v>2305156</v>
      </c>
      <c r="D58" s="44">
        <v>476160</v>
      </c>
      <c r="E58" s="44">
        <v>21117476</v>
      </c>
      <c r="F58" s="44">
        <v>4421383</v>
      </c>
      <c r="G58" s="44">
        <v>3752788</v>
      </c>
      <c r="H58" s="44"/>
      <c r="I58" s="44">
        <f t="shared" si="4"/>
        <v>32072963</v>
      </c>
      <c r="J58" s="44">
        <v>17912061</v>
      </c>
      <c r="K58" s="44"/>
      <c r="L58" s="44"/>
      <c r="M58" s="44">
        <f t="shared" si="6"/>
        <v>17912061</v>
      </c>
      <c r="N58" s="51"/>
      <c r="O58" s="44"/>
      <c r="P58" s="45">
        <f t="shared" si="5"/>
        <v>49985024</v>
      </c>
      <c r="Q58" s="45">
        <f t="shared" si="7"/>
        <v>49985024</v>
      </c>
    </row>
    <row r="59" spans="1:17" ht="13.5">
      <c r="A59" s="16" t="s">
        <v>49</v>
      </c>
      <c r="B59" s="44"/>
      <c r="C59" s="44">
        <v>49860</v>
      </c>
      <c r="D59" s="44">
        <v>399993</v>
      </c>
      <c r="E59" s="44">
        <v>249164</v>
      </c>
      <c r="F59" s="44">
        <v>749946</v>
      </c>
      <c r="G59" s="44">
        <v>470813</v>
      </c>
      <c r="H59" s="44"/>
      <c r="I59" s="44">
        <f t="shared" si="4"/>
        <v>1919776</v>
      </c>
      <c r="J59" s="44">
        <v>4487294</v>
      </c>
      <c r="K59" s="44"/>
      <c r="L59" s="44"/>
      <c r="M59" s="44">
        <f t="shared" si="6"/>
        <v>4487294</v>
      </c>
      <c r="N59" s="51"/>
      <c r="O59" s="44"/>
      <c r="P59" s="45">
        <f t="shared" si="5"/>
        <v>6407070</v>
      </c>
      <c r="Q59" s="45">
        <f t="shared" si="7"/>
        <v>6407070</v>
      </c>
    </row>
    <row r="60" spans="1:17" ht="13.5">
      <c r="A60" s="16" t="s">
        <v>47</v>
      </c>
      <c r="B60" s="44"/>
      <c r="C60" s="44">
        <v>121580</v>
      </c>
      <c r="D60" s="44">
        <v>11140</v>
      </c>
      <c r="E60" s="44">
        <v>339533</v>
      </c>
      <c r="F60" s="44">
        <v>198150</v>
      </c>
      <c r="G60" s="44">
        <v>28539</v>
      </c>
      <c r="H60" s="44"/>
      <c r="I60" s="44">
        <f t="shared" si="4"/>
        <v>698942</v>
      </c>
      <c r="J60" s="44">
        <v>497551</v>
      </c>
      <c r="K60" s="44">
        <v>36650</v>
      </c>
      <c r="L60" s="44"/>
      <c r="M60" s="44">
        <f t="shared" si="6"/>
        <v>534201</v>
      </c>
      <c r="N60" s="51"/>
      <c r="O60" s="44"/>
      <c r="P60" s="45">
        <f t="shared" si="5"/>
        <v>1233143</v>
      </c>
      <c r="Q60" s="45">
        <f t="shared" si="7"/>
        <v>1233143</v>
      </c>
    </row>
    <row r="61" spans="1:17" ht="13.5">
      <c r="A61" s="16" t="s">
        <v>117</v>
      </c>
      <c r="B61" s="44"/>
      <c r="C61" s="44">
        <v>91065</v>
      </c>
      <c r="D61" s="44">
        <v>221933</v>
      </c>
      <c r="E61" s="44">
        <v>2293998</v>
      </c>
      <c r="F61" s="44">
        <v>344463</v>
      </c>
      <c r="G61" s="44">
        <v>313079</v>
      </c>
      <c r="H61" s="44"/>
      <c r="I61" s="44">
        <f t="shared" si="4"/>
        <v>3264538</v>
      </c>
      <c r="J61" s="44">
        <v>32343103</v>
      </c>
      <c r="K61" s="44">
        <v>14500</v>
      </c>
      <c r="L61" s="44"/>
      <c r="M61" s="44">
        <f t="shared" si="6"/>
        <v>32357603</v>
      </c>
      <c r="N61" s="51"/>
      <c r="O61" s="44"/>
      <c r="P61" s="45">
        <f t="shared" si="5"/>
        <v>35622141</v>
      </c>
      <c r="Q61" s="45">
        <f t="shared" si="7"/>
        <v>35622141</v>
      </c>
    </row>
    <row r="62" spans="1:17" ht="13.5">
      <c r="A62" s="16" t="s">
        <v>44</v>
      </c>
      <c r="B62" s="44"/>
      <c r="C62" s="44"/>
      <c r="D62" s="44"/>
      <c r="E62" s="64">
        <v>1582500</v>
      </c>
      <c r="F62" s="44"/>
      <c r="G62" s="44"/>
      <c r="H62" s="44"/>
      <c r="I62" s="44">
        <f t="shared" si="4"/>
        <v>1582500</v>
      </c>
      <c r="J62" s="44"/>
      <c r="K62" s="44"/>
      <c r="L62" s="44"/>
      <c r="M62" s="44">
        <f t="shared" si="6"/>
        <v>0</v>
      </c>
      <c r="N62" s="51"/>
      <c r="O62" s="44"/>
      <c r="P62" s="45">
        <f t="shared" si="5"/>
        <v>1582500</v>
      </c>
      <c r="Q62" s="45">
        <f t="shared" si="7"/>
        <v>1582500</v>
      </c>
    </row>
    <row r="63" spans="1:17" ht="13.5">
      <c r="A63" s="16" t="s">
        <v>119</v>
      </c>
      <c r="B63" s="44"/>
      <c r="C63" s="44">
        <v>224825</v>
      </c>
      <c r="D63" s="44"/>
      <c r="E63" s="44"/>
      <c r="F63" s="44">
        <v>828208</v>
      </c>
      <c r="G63" s="44"/>
      <c r="H63" s="44"/>
      <c r="I63" s="44">
        <f>SUM(B63:H63)</f>
        <v>1053033</v>
      </c>
      <c r="J63" s="44">
        <v>248553</v>
      </c>
      <c r="K63" s="44"/>
      <c r="L63" s="44"/>
      <c r="M63" s="44">
        <f t="shared" si="6"/>
        <v>248553</v>
      </c>
      <c r="N63" s="51"/>
      <c r="O63" s="44"/>
      <c r="P63" s="45">
        <f t="shared" si="5"/>
        <v>1301586</v>
      </c>
      <c r="Q63" s="45">
        <f t="shared" si="7"/>
        <v>1301586</v>
      </c>
    </row>
    <row r="64" spans="1:17" ht="13.5">
      <c r="A64" s="16" t="s">
        <v>126</v>
      </c>
      <c r="B64" s="44"/>
      <c r="C64" s="44"/>
      <c r="D64" s="62">
        <v>-8123</v>
      </c>
      <c r="E64" s="44"/>
      <c r="F64" s="44"/>
      <c r="G64" s="44">
        <v>22437</v>
      </c>
      <c r="H64" s="44"/>
      <c r="I64" s="44">
        <f>SUM(B64:H64)</f>
        <v>14314</v>
      </c>
      <c r="J64" s="44">
        <v>39868185</v>
      </c>
      <c r="K64" s="44"/>
      <c r="L64" s="44"/>
      <c r="M64" s="44">
        <f t="shared" si="6"/>
        <v>39868185</v>
      </c>
      <c r="N64" s="51"/>
      <c r="O64" s="44"/>
      <c r="P64" s="45"/>
      <c r="Q64" s="45">
        <f t="shared" si="7"/>
        <v>39882499</v>
      </c>
    </row>
    <row r="65" spans="1:17" ht="13.5">
      <c r="A65" s="16" t="s">
        <v>48</v>
      </c>
      <c r="B65" s="44"/>
      <c r="C65" s="44">
        <v>29200</v>
      </c>
      <c r="D65" s="44">
        <v>15600</v>
      </c>
      <c r="E65" s="44">
        <v>32300</v>
      </c>
      <c r="F65" s="44">
        <v>77800</v>
      </c>
      <c r="G65" s="44">
        <v>1800</v>
      </c>
      <c r="H65" s="44"/>
      <c r="I65" s="44">
        <f t="shared" si="4"/>
        <v>156700</v>
      </c>
      <c r="J65" s="44">
        <v>64500</v>
      </c>
      <c r="K65" s="44">
        <v>10100</v>
      </c>
      <c r="L65" s="44"/>
      <c r="M65" s="44">
        <f t="shared" si="6"/>
        <v>74600</v>
      </c>
      <c r="N65" s="51"/>
      <c r="O65" s="44"/>
      <c r="P65" s="45">
        <f t="shared" si="5"/>
        <v>231300</v>
      </c>
      <c r="Q65" s="45">
        <f t="shared" si="7"/>
        <v>231300</v>
      </c>
    </row>
    <row r="66" spans="1:17" ht="13.5">
      <c r="A66" s="16" t="s">
        <v>118</v>
      </c>
      <c r="B66" s="44">
        <v>1349627</v>
      </c>
      <c r="C66" s="44"/>
      <c r="D66" s="44"/>
      <c r="E66" s="44"/>
      <c r="F66" s="44"/>
      <c r="G66" s="44"/>
      <c r="H66" s="44"/>
      <c r="I66" s="44">
        <f t="shared" si="4"/>
        <v>1349627</v>
      </c>
      <c r="J66" s="44"/>
      <c r="K66" s="44"/>
      <c r="L66" s="44"/>
      <c r="M66" s="44">
        <f t="shared" si="6"/>
        <v>0</v>
      </c>
      <c r="N66" s="51"/>
      <c r="O66" s="44"/>
      <c r="P66" s="45">
        <f t="shared" si="5"/>
        <v>1349627</v>
      </c>
      <c r="Q66" s="45">
        <f t="shared" si="7"/>
        <v>1349627</v>
      </c>
    </row>
    <row r="67" spans="1:17" ht="13.5">
      <c r="A67" s="16" t="s">
        <v>41</v>
      </c>
      <c r="B67" s="44"/>
      <c r="C67" s="44"/>
      <c r="D67" s="44"/>
      <c r="E67" s="44">
        <v>6000</v>
      </c>
      <c r="F67" s="44"/>
      <c r="G67" s="44"/>
      <c r="H67" s="44"/>
      <c r="I67" s="44">
        <f t="shared" si="4"/>
        <v>6000</v>
      </c>
      <c r="J67" s="44">
        <v>16945</v>
      </c>
      <c r="K67" s="44"/>
      <c r="L67" s="44"/>
      <c r="M67" s="44">
        <f t="shared" si="6"/>
        <v>16945</v>
      </c>
      <c r="N67" s="51"/>
      <c r="O67" s="44"/>
      <c r="P67" s="45">
        <f t="shared" si="5"/>
        <v>22945</v>
      </c>
      <c r="Q67" s="45">
        <f t="shared" si="7"/>
        <v>22945</v>
      </c>
    </row>
    <row r="68" spans="1:17" ht="13.5">
      <c r="A68" s="16" t="s">
        <v>45</v>
      </c>
      <c r="B68" s="44"/>
      <c r="C68" s="44">
        <v>29800863</v>
      </c>
      <c r="D68" s="44">
        <v>5041240</v>
      </c>
      <c r="E68" s="44">
        <v>44218230</v>
      </c>
      <c r="F68" s="44">
        <v>24865043</v>
      </c>
      <c r="G68" s="44">
        <v>2214095</v>
      </c>
      <c r="H68" s="44"/>
      <c r="I68" s="44">
        <f t="shared" si="4"/>
        <v>106139471</v>
      </c>
      <c r="J68" s="44">
        <v>14487756</v>
      </c>
      <c r="K68" s="44">
        <v>2424834</v>
      </c>
      <c r="L68" s="44"/>
      <c r="M68" s="44">
        <f t="shared" si="6"/>
        <v>16912590</v>
      </c>
      <c r="N68" s="51"/>
      <c r="O68" s="44"/>
      <c r="P68" s="45">
        <f t="shared" si="5"/>
        <v>123052061</v>
      </c>
      <c r="Q68" s="45">
        <f t="shared" si="7"/>
        <v>123052061</v>
      </c>
    </row>
    <row r="69" spans="1:17" ht="13.5">
      <c r="A69" s="18" t="s">
        <v>81</v>
      </c>
      <c r="B69" s="2">
        <f>SUM(B47:B68)</f>
        <v>1443286</v>
      </c>
      <c r="C69" s="2">
        <f>SUM(C47:C68)</f>
        <v>54109209</v>
      </c>
      <c r="D69" s="2">
        <f>SUM(D47:D68)</f>
        <v>16679533</v>
      </c>
      <c r="E69" s="2">
        <f>SUM(E47:E68)</f>
        <v>89636776</v>
      </c>
      <c r="F69" s="2">
        <f>SUM(F47:F68)</f>
        <v>52013125</v>
      </c>
      <c r="G69" s="2">
        <f>SUM(G48:G68)</f>
        <v>25137087</v>
      </c>
      <c r="H69" s="2">
        <f>SUM(H47:H68)</f>
        <v>0</v>
      </c>
      <c r="I69" s="2">
        <f>SUM(B69:H69)</f>
        <v>239019016</v>
      </c>
      <c r="J69" s="2">
        <f>SUM(J48:J68)</f>
        <v>234881298</v>
      </c>
      <c r="K69" s="2">
        <f>SUM(K48:K68)</f>
        <v>2788552</v>
      </c>
      <c r="L69" s="2">
        <f>SUM(L48:L68)</f>
        <v>0</v>
      </c>
      <c r="M69" s="2">
        <f>SUM(J69:L69)</f>
        <v>237669850</v>
      </c>
      <c r="N69" s="60">
        <f>SUM(N48:N68)</f>
        <v>0</v>
      </c>
      <c r="O69" s="2">
        <f>SUM(O47:O68)</f>
        <v>0</v>
      </c>
      <c r="P69" s="3">
        <f>SUM(I69,M69,N69:O69)</f>
        <v>476688866</v>
      </c>
      <c r="Q69" s="3">
        <f>SUM(I69,M69)</f>
        <v>476688866</v>
      </c>
    </row>
    <row r="70" spans="1:17" ht="13.5">
      <c r="A70" s="1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9">
        <f>SUM(B70:O70)</f>
        <v>0</v>
      </c>
      <c r="Q70" s="59"/>
    </row>
    <row r="71" spans="1:17" ht="13.5">
      <c r="A71" s="16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4">
        <v>16348329</v>
      </c>
      <c r="O71" s="44"/>
      <c r="P71" s="45">
        <f>SUM(I71,M71,N71:O71)</f>
        <v>16348329</v>
      </c>
      <c r="Q71" s="45">
        <f>SUM(N71:O71)</f>
        <v>16348329</v>
      </c>
    </row>
    <row r="72" spans="1:17" ht="13.5">
      <c r="A72" s="16" t="s">
        <v>150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4">
        <v>2443405</v>
      </c>
      <c r="O72" s="44"/>
      <c r="P72" s="45"/>
      <c r="Q72" s="45">
        <f>SUM(N72:O72)</f>
        <v>2443405</v>
      </c>
    </row>
    <row r="73" spans="1:17" ht="13.5">
      <c r="A73" s="16" t="s">
        <v>40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4">
        <v>11971</v>
      </c>
      <c r="O73" s="44"/>
      <c r="P73" s="45">
        <f>SUM(I73,M73,N73:O73)</f>
        <v>11971</v>
      </c>
      <c r="Q73" s="45">
        <f aca="true" t="shared" si="8" ref="Q73:Q86">SUM(N73:O73)</f>
        <v>11971</v>
      </c>
    </row>
    <row r="74" spans="1:17" ht="13.5">
      <c r="A74" s="16" t="s">
        <v>51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4">
        <v>188599</v>
      </c>
      <c r="O74" s="44"/>
      <c r="P74" s="45">
        <f>SUM(I74,M74,N74:O74)</f>
        <v>188599</v>
      </c>
      <c r="Q74" s="45">
        <f t="shared" si="8"/>
        <v>188599</v>
      </c>
    </row>
    <row r="75" spans="1:17" ht="13.5">
      <c r="A75" s="16" t="s">
        <v>116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4">
        <v>81570</v>
      </c>
      <c r="O75" s="44"/>
      <c r="P75" s="45"/>
      <c r="Q75" s="45">
        <f t="shared" si="8"/>
        <v>81570</v>
      </c>
    </row>
    <row r="76" spans="1:17" ht="13.5">
      <c r="A76" s="16" t="s">
        <v>29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>
        <v>185728</v>
      </c>
      <c r="O76" s="44"/>
      <c r="P76" s="45"/>
      <c r="Q76" s="45">
        <f t="shared" si="8"/>
        <v>185728</v>
      </c>
    </row>
    <row r="77" spans="1:17" ht="13.5">
      <c r="A77" s="16" t="s">
        <v>129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>
        <v>11160</v>
      </c>
      <c r="O77" s="44"/>
      <c r="P77" s="45"/>
      <c r="Q77" s="45">
        <f t="shared" si="8"/>
        <v>11160</v>
      </c>
    </row>
    <row r="78" spans="1:17" ht="13.5">
      <c r="A78" s="16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4">
        <v>83332</v>
      </c>
      <c r="O78" s="44"/>
      <c r="P78" s="45"/>
      <c r="Q78" s="45">
        <f t="shared" si="8"/>
        <v>83332</v>
      </c>
    </row>
    <row r="79" spans="1:17" ht="13.5">
      <c r="A79" s="16" t="s">
        <v>120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4">
        <v>708961</v>
      </c>
      <c r="O79" s="44"/>
      <c r="P79" s="45"/>
      <c r="Q79" s="45">
        <f t="shared" si="8"/>
        <v>708961</v>
      </c>
    </row>
    <row r="80" spans="1:17" ht="13.5">
      <c r="A80" s="16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2">
        <v>-567960</v>
      </c>
      <c r="O80" s="62"/>
      <c r="P80" s="63"/>
      <c r="Q80" s="63">
        <f t="shared" si="8"/>
        <v>-567960</v>
      </c>
    </row>
    <row r="81" spans="1:17" ht="13.5">
      <c r="A81" s="16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4">
        <v>31248</v>
      </c>
      <c r="O81" s="44"/>
      <c r="P81" s="45">
        <f>SUM(I81,M81,N81:O81)</f>
        <v>31248</v>
      </c>
      <c r="Q81" s="45">
        <f t="shared" si="8"/>
        <v>31248</v>
      </c>
    </row>
    <row r="82" spans="1:17" ht="13.5">
      <c r="A82" s="16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4">
        <v>97720</v>
      </c>
      <c r="O82" s="44"/>
      <c r="P82" s="45"/>
      <c r="Q82" s="45">
        <f t="shared" si="8"/>
        <v>97720</v>
      </c>
    </row>
    <row r="83" spans="1:17" ht="13.5">
      <c r="A83" s="16" t="s">
        <v>117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4">
        <v>2822026</v>
      </c>
      <c r="O83" s="44"/>
      <c r="P83" s="45"/>
      <c r="Q83" s="45">
        <f t="shared" si="8"/>
        <v>2822026</v>
      </c>
    </row>
    <row r="84" spans="1:17" ht="13.5">
      <c r="A84" s="16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4">
        <v>12283800</v>
      </c>
      <c r="O84" s="44"/>
      <c r="P84" s="45"/>
      <c r="Q84" s="45">
        <f t="shared" si="8"/>
        <v>12283800</v>
      </c>
    </row>
    <row r="85" spans="1:17" ht="13.5">
      <c r="A85" s="16" t="s">
        <v>41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4">
        <v>141600</v>
      </c>
      <c r="O85" s="44"/>
      <c r="P85" s="45"/>
      <c r="Q85" s="45">
        <f t="shared" si="8"/>
        <v>141600</v>
      </c>
    </row>
    <row r="86" spans="1:17" ht="13.5">
      <c r="A86" s="16" t="s">
        <v>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4">
        <v>256618</v>
      </c>
      <c r="O86" s="44"/>
      <c r="P86" s="45"/>
      <c r="Q86" s="45">
        <f t="shared" si="8"/>
        <v>256618</v>
      </c>
    </row>
    <row r="87" spans="1:17" ht="13.5">
      <c r="A87" s="18" t="s">
        <v>82</v>
      </c>
      <c r="B87" s="60">
        <f>SUM(B71:B86)</f>
        <v>0</v>
      </c>
      <c r="C87" s="60">
        <f>SUM(C71:C86)</f>
        <v>0</v>
      </c>
      <c r="D87" s="60">
        <f>SUM(D71:D86)</f>
        <v>0</v>
      </c>
      <c r="E87" s="60">
        <f>SUM(E71:E86)</f>
        <v>0</v>
      </c>
      <c r="F87" s="60">
        <f>SUM(F71:F86)</f>
        <v>0</v>
      </c>
      <c r="G87" s="60"/>
      <c r="H87" s="60">
        <f>SUM(H71:H86)</f>
        <v>0</v>
      </c>
      <c r="I87" s="60"/>
      <c r="J87" s="60">
        <f>SUM(J71:J86)</f>
        <v>0</v>
      </c>
      <c r="K87" s="60">
        <f>SUM(K71:K86)</f>
        <v>0</v>
      </c>
      <c r="L87" s="60">
        <f>SUM(L71:L86)</f>
        <v>0</v>
      </c>
      <c r="M87" s="60">
        <f>SUM(J87:L87)</f>
        <v>0</v>
      </c>
      <c r="N87" s="2">
        <f>SUM(N71:N86)</f>
        <v>35128107</v>
      </c>
      <c r="O87" s="2">
        <f>SUM(O71:O86)</f>
        <v>0</v>
      </c>
      <c r="P87" s="3">
        <f>SUM(P71:P86)</f>
        <v>16580147</v>
      </c>
      <c r="Q87" s="3">
        <f>SUM(N87:O87)</f>
        <v>35128107</v>
      </c>
    </row>
    <row r="88" spans="1:17" ht="13.5">
      <c r="A88" s="18" t="s">
        <v>83</v>
      </c>
      <c r="B88" s="19">
        <f aca="true" t="shared" si="9" ref="B88:H88">SUM(B87,B69)</f>
        <v>1443286</v>
      </c>
      <c r="C88" s="19">
        <f t="shared" si="9"/>
        <v>54109209</v>
      </c>
      <c r="D88" s="19">
        <f t="shared" si="9"/>
        <v>16679533</v>
      </c>
      <c r="E88" s="19">
        <f t="shared" si="9"/>
        <v>89636776</v>
      </c>
      <c r="F88" s="19">
        <f t="shared" si="9"/>
        <v>52013125</v>
      </c>
      <c r="G88" s="19">
        <f t="shared" si="9"/>
        <v>25137087</v>
      </c>
      <c r="H88" s="19">
        <f t="shared" si="9"/>
        <v>0</v>
      </c>
      <c r="I88" s="19">
        <f>SUM(B88:H88)</f>
        <v>239019016</v>
      </c>
      <c r="J88" s="2">
        <f>SUM(,J87,J69)</f>
        <v>234881298</v>
      </c>
      <c r="K88" s="2">
        <f>SUM(,K87,K69)</f>
        <v>2788552</v>
      </c>
      <c r="L88" s="2">
        <f>SUM(,L87,L69)</f>
        <v>0</v>
      </c>
      <c r="M88" s="2">
        <f>SUM(J88:L88)</f>
        <v>237669850</v>
      </c>
      <c r="N88" s="2">
        <f>SUM(N69,N87)</f>
        <v>35128107</v>
      </c>
      <c r="O88" s="2">
        <f>SUM(O69,O87)</f>
        <v>0</v>
      </c>
      <c r="P88" s="3"/>
      <c r="Q88" s="3">
        <f>SUM(Q69,Q87)</f>
        <v>511816973</v>
      </c>
    </row>
    <row r="89" spans="1:17" ht="13.5">
      <c r="A89" s="18" t="s">
        <v>84</v>
      </c>
      <c r="B89" s="2">
        <f aca="true" t="shared" si="10" ref="B89:H89">B45-B88</f>
        <v>-43286</v>
      </c>
      <c r="C89" s="2">
        <f t="shared" si="10"/>
        <v>-4719053</v>
      </c>
      <c r="D89" s="2">
        <f t="shared" si="10"/>
        <v>8809525</v>
      </c>
      <c r="E89" s="2">
        <f t="shared" si="10"/>
        <v>6822734</v>
      </c>
      <c r="F89" s="2">
        <f t="shared" si="10"/>
        <v>2173384</v>
      </c>
      <c r="G89" s="2">
        <f t="shared" si="10"/>
        <v>1910223</v>
      </c>
      <c r="H89" s="2">
        <f t="shared" si="10"/>
        <v>0</v>
      </c>
      <c r="I89" s="2">
        <f>SUM(B89:H89)</f>
        <v>14953527</v>
      </c>
      <c r="J89" s="2">
        <f>J45-J88</f>
        <v>-42536762</v>
      </c>
      <c r="K89" s="2">
        <f>K45-K88</f>
        <v>257448</v>
      </c>
      <c r="L89" s="2">
        <f>L45-L88</f>
        <v>0</v>
      </c>
      <c r="M89" s="2">
        <f>SUM(J89:L89)</f>
        <v>-42279314</v>
      </c>
      <c r="N89" s="2">
        <f>N45-N88</f>
        <v>8962598</v>
      </c>
      <c r="O89" s="2">
        <f>O45-O88</f>
        <v>0</v>
      </c>
      <c r="P89" s="3"/>
      <c r="Q89" s="43">
        <f>SUM(Q45-Q88)</f>
        <v>-18363189</v>
      </c>
    </row>
    <row r="90" spans="1:17" ht="13.5">
      <c r="A90" s="16" t="s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"/>
      <c r="Q90" s="15"/>
    </row>
    <row r="91" spans="1:17" ht="13.5">
      <c r="A91" s="16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52"/>
    </row>
    <row r="92" spans="1:17" ht="13.5">
      <c r="A92" s="16" t="s">
        <v>69</v>
      </c>
      <c r="B92" s="44"/>
      <c r="C92" s="44"/>
      <c r="D92" s="44"/>
      <c r="E92" s="44"/>
      <c r="F92" s="44"/>
      <c r="G92" s="44"/>
      <c r="H92" s="44"/>
      <c r="I92" s="44">
        <f>SUM(B92:H92)</f>
        <v>0</v>
      </c>
      <c r="J92" s="44"/>
      <c r="K92" s="44"/>
      <c r="L92" s="44"/>
      <c r="M92" s="44"/>
      <c r="N92" s="44"/>
      <c r="O92" s="44"/>
      <c r="P92" s="45">
        <f>SUM(I92,M92,N92:O92)</f>
        <v>0</v>
      </c>
      <c r="Q92" s="45"/>
    </row>
    <row r="93" spans="1:17" ht="13.5">
      <c r="A93" s="16" t="s">
        <v>70</v>
      </c>
      <c r="B93" s="1"/>
      <c r="C93" s="1"/>
      <c r="D93" s="1"/>
      <c r="E93" s="1"/>
      <c r="F93" s="1"/>
      <c r="G93" s="1"/>
      <c r="H93" s="1"/>
      <c r="I93" s="1">
        <f>SUM(B93:H93)</f>
        <v>0</v>
      </c>
      <c r="J93" s="1"/>
      <c r="K93" s="53"/>
      <c r="L93" s="53"/>
      <c r="M93" s="53"/>
      <c r="N93" s="53"/>
      <c r="O93" s="53"/>
      <c r="P93" s="54">
        <f>SUM(I93,M93,N93:O93)</f>
        <v>0</v>
      </c>
      <c r="Q93" s="54"/>
    </row>
    <row r="94" spans="1:17" ht="13.5">
      <c r="A94" s="18" t="s">
        <v>85</v>
      </c>
      <c r="B94" s="2">
        <f aca="true" t="shared" si="11" ref="B94:H94">SUM(B92:B93)</f>
        <v>0</v>
      </c>
      <c r="C94" s="2">
        <f t="shared" si="11"/>
        <v>0</v>
      </c>
      <c r="D94" s="2">
        <f t="shared" si="11"/>
        <v>0</v>
      </c>
      <c r="E94" s="2">
        <f t="shared" si="11"/>
        <v>0</v>
      </c>
      <c r="F94" s="2">
        <f t="shared" si="11"/>
        <v>0</v>
      </c>
      <c r="G94" s="2">
        <f t="shared" si="11"/>
        <v>0</v>
      </c>
      <c r="H94" s="2">
        <f t="shared" si="11"/>
        <v>0</v>
      </c>
      <c r="I94" s="2">
        <f>SUM(B94:H94)</f>
        <v>0</v>
      </c>
      <c r="J94" s="2">
        <f>SUM(J92:J93)</f>
        <v>0</v>
      </c>
      <c r="K94" s="2">
        <f>SUM(K92:K93)</f>
        <v>0</v>
      </c>
      <c r="L94" s="2">
        <f>SUM(L92:L93)</f>
        <v>0</v>
      </c>
      <c r="M94" s="2">
        <f>SUM(J94:L94)</f>
        <v>0</v>
      </c>
      <c r="N94" s="2">
        <f>SUM(N92:N93)</f>
        <v>0</v>
      </c>
      <c r="O94" s="2">
        <f>SUM(O92:O93)</f>
        <v>0</v>
      </c>
      <c r="P94" s="3">
        <f>SUM(I94,M94,N94:O94)</f>
        <v>0</v>
      </c>
      <c r="Q94" s="3"/>
    </row>
    <row r="95" spans="1:17" ht="13.5">
      <c r="A95" s="16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">
        <f>SUM(B95:O95)</f>
        <v>0</v>
      </c>
      <c r="Q95" s="15"/>
    </row>
    <row r="96" spans="1:17" ht="13.5">
      <c r="A96" s="16" t="s">
        <v>74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4"/>
      <c r="P96" s="44">
        <f>SUM(I96,M96,N96:O96)</f>
        <v>0</v>
      </c>
      <c r="Q96" s="52"/>
    </row>
    <row r="97" spans="1:17" ht="13.5">
      <c r="A97" s="16" t="s">
        <v>75</v>
      </c>
      <c r="B97" s="1"/>
      <c r="C97" s="1"/>
      <c r="D97" s="1"/>
      <c r="E97" s="1"/>
      <c r="F97" s="1"/>
      <c r="G97" s="1"/>
      <c r="H97" s="1"/>
      <c r="I97" s="1">
        <f>SUM(B97:H97)</f>
        <v>0</v>
      </c>
      <c r="J97" s="1"/>
      <c r="K97" s="53"/>
      <c r="L97" s="61">
        <v>18581530</v>
      </c>
      <c r="M97" s="53"/>
      <c r="N97" s="53"/>
      <c r="O97" s="53"/>
      <c r="P97" s="53">
        <f>SUM(I97,M97,N97:O97)</f>
        <v>0</v>
      </c>
      <c r="Q97" s="54">
        <f>SUM(C97:P97)</f>
        <v>18581530</v>
      </c>
    </row>
    <row r="98" spans="1:17" ht="13.5">
      <c r="A98" s="18" t="s">
        <v>86</v>
      </c>
      <c r="B98" s="2">
        <f aca="true" t="shared" si="12" ref="B98:H98">SUM(,B97)</f>
        <v>0</v>
      </c>
      <c r="C98" s="2">
        <f t="shared" si="12"/>
        <v>0</v>
      </c>
      <c r="D98" s="2">
        <f t="shared" si="12"/>
        <v>0</v>
      </c>
      <c r="E98" s="2">
        <f t="shared" si="12"/>
        <v>0</v>
      </c>
      <c r="F98" s="2">
        <f t="shared" si="12"/>
        <v>0</v>
      </c>
      <c r="G98" s="2">
        <f t="shared" si="12"/>
        <v>0</v>
      </c>
      <c r="H98" s="2">
        <f t="shared" si="12"/>
        <v>0</v>
      </c>
      <c r="I98" s="2">
        <f>SUM(B98:H98)</f>
        <v>0</v>
      </c>
      <c r="J98" s="2">
        <f>SUM(J97)</f>
        <v>0</v>
      </c>
      <c r="K98" s="2">
        <f>SUM(K97)</f>
        <v>0</v>
      </c>
      <c r="L98" s="2">
        <f>SUM(L97)</f>
        <v>18581530</v>
      </c>
      <c r="M98" s="2">
        <f>SUM(J98:L98)</f>
        <v>18581530</v>
      </c>
      <c r="N98" s="2">
        <f>SUM(N97)</f>
        <v>0</v>
      </c>
      <c r="O98" s="2">
        <f>SUM(O97)</f>
        <v>0</v>
      </c>
      <c r="P98" s="3">
        <f>SUM(I98,M98,N98:O98)</f>
        <v>18581530</v>
      </c>
      <c r="Q98" s="3">
        <f>SUM(Q97)</f>
        <v>18581530</v>
      </c>
    </row>
    <row r="99" spans="1:17" ht="13.5">
      <c r="A99" s="18" t="s">
        <v>87</v>
      </c>
      <c r="B99" s="2">
        <f aca="true" t="shared" si="13" ref="B99:H99">B94-B98</f>
        <v>0</v>
      </c>
      <c r="C99" s="2">
        <f t="shared" si="13"/>
        <v>0</v>
      </c>
      <c r="D99" s="2">
        <f t="shared" si="13"/>
        <v>0</v>
      </c>
      <c r="E99" s="2">
        <f t="shared" si="13"/>
        <v>0</v>
      </c>
      <c r="F99" s="2">
        <f t="shared" si="13"/>
        <v>0</v>
      </c>
      <c r="G99" s="2">
        <f t="shared" si="13"/>
        <v>0</v>
      </c>
      <c r="H99" s="2">
        <f t="shared" si="13"/>
        <v>0</v>
      </c>
      <c r="I99" s="42">
        <f>SUM(B99:H99)</f>
        <v>0</v>
      </c>
      <c r="J99" s="42">
        <f>J94-J98</f>
        <v>0</v>
      </c>
      <c r="K99" s="42">
        <f>K94-K98</f>
        <v>0</v>
      </c>
      <c r="L99" s="42">
        <f>L94-L98</f>
        <v>-18581530</v>
      </c>
      <c r="M99" s="42">
        <f>SUM(J99:L99)</f>
        <v>-18581530</v>
      </c>
      <c r="N99" s="42">
        <f>N94-N98</f>
        <v>0</v>
      </c>
      <c r="O99" s="42">
        <f>O94-O98</f>
        <v>0</v>
      </c>
      <c r="P99" s="43">
        <f>SUM(I99,M99,N99:O99)</f>
        <v>-18581530</v>
      </c>
      <c r="Q99" s="43">
        <f>SUM(Q94-Q98)</f>
        <v>-18581530</v>
      </c>
    </row>
    <row r="100" spans="1:17" ht="13.5">
      <c r="A100" s="18" t="s">
        <v>101</v>
      </c>
      <c r="B100" s="2"/>
      <c r="C100" s="2"/>
      <c r="D100" s="2"/>
      <c r="E100" s="2"/>
      <c r="F100" s="2"/>
      <c r="G100" s="2"/>
      <c r="H100" s="2">
        <v>17257355</v>
      </c>
      <c r="I100" s="42">
        <f>SUM(B100:H100)</f>
        <v>17257355</v>
      </c>
      <c r="J100" s="42"/>
      <c r="K100" s="42"/>
      <c r="L100" s="42"/>
      <c r="M100" s="42">
        <f>SUM(J100:L100)</f>
        <v>0</v>
      </c>
      <c r="N100" s="42"/>
      <c r="O100" s="42"/>
      <c r="P100" s="43"/>
      <c r="Q100" s="43">
        <f>SUM(I100,M100,N100)</f>
        <v>17257355</v>
      </c>
    </row>
    <row r="101" spans="1:17" ht="13.5">
      <c r="A101" s="18" t="s">
        <v>88</v>
      </c>
      <c r="B101" s="42">
        <f>SUM(B89,B99,B100)</f>
        <v>-43286</v>
      </c>
      <c r="C101" s="42">
        <f aca="true" t="shared" si="14" ref="C101:H101">SUM(C89,C99,C100)</f>
        <v>-4719053</v>
      </c>
      <c r="D101" s="42">
        <f t="shared" si="14"/>
        <v>8809525</v>
      </c>
      <c r="E101" s="42">
        <f t="shared" si="14"/>
        <v>6822734</v>
      </c>
      <c r="F101" s="42">
        <f t="shared" si="14"/>
        <v>2173384</v>
      </c>
      <c r="G101" s="42">
        <f t="shared" si="14"/>
        <v>1910223</v>
      </c>
      <c r="H101" s="42">
        <f t="shared" si="14"/>
        <v>17257355</v>
      </c>
      <c r="I101" s="42">
        <f>SUM(B101:H101)</f>
        <v>32210882</v>
      </c>
      <c r="J101" s="42">
        <f>SUM(J89,J99,J100)</f>
        <v>-42536762</v>
      </c>
      <c r="K101" s="42">
        <f>SUM(K89,K99,K100)</f>
        <v>257448</v>
      </c>
      <c r="L101" s="42">
        <f>SUM(L89,L99,L100)</f>
        <v>-18581530</v>
      </c>
      <c r="M101" s="42">
        <f>SUM(J101:L101)</f>
        <v>-60860844</v>
      </c>
      <c r="N101" s="42">
        <f>SUM(N89,N99,N100)</f>
        <v>8962598</v>
      </c>
      <c r="O101" s="42">
        <f>SUM(O99,O89)</f>
        <v>0</v>
      </c>
      <c r="P101" s="43">
        <f>SUM(I101,M101,N101:O101)</f>
        <v>-19687364</v>
      </c>
      <c r="Q101" s="43">
        <f>SUM(Q89+Q99)</f>
        <v>-36944719</v>
      </c>
    </row>
    <row r="102" spans="1:17" ht="13.5">
      <c r="A102" s="18" t="s">
        <v>89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0</v>
      </c>
      <c r="Q102" s="43">
        <v>139292593</v>
      </c>
    </row>
    <row r="103" spans="1:17" ht="13.5">
      <c r="A103" s="18" t="s">
        <v>90</v>
      </c>
      <c r="B103" s="42">
        <f aca="true" t="shared" si="15" ref="B103:H103">SUM(B101:B102)</f>
        <v>-43286</v>
      </c>
      <c r="C103" s="42">
        <f t="shared" si="15"/>
        <v>-4719053</v>
      </c>
      <c r="D103" s="42">
        <f t="shared" si="15"/>
        <v>8809525</v>
      </c>
      <c r="E103" s="42">
        <f t="shared" si="15"/>
        <v>6822734</v>
      </c>
      <c r="F103" s="42">
        <f t="shared" si="15"/>
        <v>2173384</v>
      </c>
      <c r="G103" s="42">
        <f t="shared" si="15"/>
        <v>1910223</v>
      </c>
      <c r="H103" s="42">
        <f t="shared" si="15"/>
        <v>17257355</v>
      </c>
      <c r="I103" s="42">
        <f>SUM(B103:H103)</f>
        <v>32210882</v>
      </c>
      <c r="J103" s="42">
        <f>SUM(J101:J102)</f>
        <v>-42536762</v>
      </c>
      <c r="K103" s="42">
        <f>SUM(K101:K102)</f>
        <v>257448</v>
      </c>
      <c r="L103" s="42">
        <f>SUM(L101:L102)</f>
        <v>-18581530</v>
      </c>
      <c r="M103" s="42">
        <f>SUM(J103:L103)</f>
        <v>-60860844</v>
      </c>
      <c r="N103" s="42">
        <f>SUM(N101:N102)</f>
        <v>8962598</v>
      </c>
      <c r="O103" s="42">
        <f>SUM(O101:O102)</f>
        <v>0</v>
      </c>
      <c r="P103" s="43">
        <f>SUM(I103,M103,N103:O103)</f>
        <v>-19687364</v>
      </c>
      <c r="Q103" s="43">
        <f>SUM(Q101:Q102)</f>
        <v>102347874</v>
      </c>
    </row>
    <row r="104" spans="1:17" ht="13.5">
      <c r="A104" s="20" t="s">
        <v>79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6"/>
    </row>
    <row r="105" spans="1:17" ht="13.5">
      <c r="A105" s="18" t="s">
        <v>91</v>
      </c>
      <c r="B105" s="62"/>
      <c r="C105" s="62"/>
      <c r="D105" s="62"/>
      <c r="E105" s="62"/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3">
        <f>SUM(I105,M105,N105:O105)</f>
        <v>0</v>
      </c>
      <c r="Q105" s="63">
        <f>SUM(C105:P105)</f>
        <v>0</v>
      </c>
    </row>
    <row r="106" spans="1:17" ht="13.5">
      <c r="A106" s="18" t="s">
        <v>92</v>
      </c>
      <c r="B106" s="65"/>
      <c r="C106" s="65"/>
      <c r="D106" s="65"/>
      <c r="E106" s="65"/>
      <c r="F106" s="65"/>
      <c r="G106" s="65"/>
      <c r="H106" s="65"/>
      <c r="I106" s="65"/>
      <c r="J106" s="65">
        <v>0</v>
      </c>
      <c r="K106" s="67"/>
      <c r="L106" s="67"/>
      <c r="M106" s="67"/>
      <c r="N106" s="67"/>
      <c r="O106" s="67"/>
      <c r="P106" s="68"/>
      <c r="Q106" s="68"/>
    </row>
    <row r="107" spans="1:17" ht="13.5">
      <c r="A107" s="18" t="s">
        <v>93</v>
      </c>
      <c r="B107" s="42">
        <f aca="true" t="shared" si="16" ref="B107:H107">SUM(B105:B106)</f>
        <v>0</v>
      </c>
      <c r="C107" s="42">
        <f t="shared" si="16"/>
        <v>0</v>
      </c>
      <c r="D107" s="42">
        <f t="shared" si="16"/>
        <v>0</v>
      </c>
      <c r="E107" s="42">
        <f t="shared" si="16"/>
        <v>0</v>
      </c>
      <c r="F107" s="42">
        <f t="shared" si="16"/>
        <v>0</v>
      </c>
      <c r="G107" s="42"/>
      <c r="H107" s="42">
        <f t="shared" si="16"/>
        <v>0</v>
      </c>
      <c r="I107" s="42">
        <f>SUM(B107:H107)</f>
        <v>0</v>
      </c>
      <c r="J107" s="42">
        <f>SUM(J105:J106)</f>
        <v>0</v>
      </c>
      <c r="K107" s="42">
        <f>SUM(K105:K106)</f>
        <v>0</v>
      </c>
      <c r="L107" s="42">
        <f>SUM(L105:L106)</f>
        <v>0</v>
      </c>
      <c r="M107" s="42">
        <f>SUM(J107:L107)</f>
        <v>0</v>
      </c>
      <c r="N107" s="42">
        <f>SUM(N105:N106)</f>
        <v>0</v>
      </c>
      <c r="O107" s="42">
        <f>SUM(O105:O106)</f>
        <v>0</v>
      </c>
      <c r="P107" s="43">
        <f>SUM(I107,M107,N107:O107)</f>
        <v>0</v>
      </c>
      <c r="Q107" s="43">
        <f>SUM(Q105:Q106)</f>
        <v>0</v>
      </c>
    </row>
    <row r="108" spans="1:17" ht="14.25" thickBot="1">
      <c r="A108" s="21" t="s">
        <v>94</v>
      </c>
      <c r="B108" s="69">
        <f aca="true" t="shared" si="17" ref="B108:H108">SUM(B107,B103)</f>
        <v>-43286</v>
      </c>
      <c r="C108" s="69">
        <f t="shared" si="17"/>
        <v>-4719053</v>
      </c>
      <c r="D108" s="69">
        <f t="shared" si="17"/>
        <v>8809525</v>
      </c>
      <c r="E108" s="69">
        <f t="shared" si="17"/>
        <v>6822734</v>
      </c>
      <c r="F108" s="69">
        <f t="shared" si="17"/>
        <v>2173384</v>
      </c>
      <c r="G108" s="69">
        <f t="shared" si="17"/>
        <v>1910223</v>
      </c>
      <c r="H108" s="69">
        <f t="shared" si="17"/>
        <v>17257355</v>
      </c>
      <c r="I108" s="69">
        <f>SUM(B108:H108)</f>
        <v>32210882</v>
      </c>
      <c r="J108" s="69">
        <f>SUM(J107,J103)</f>
        <v>-42536762</v>
      </c>
      <c r="K108" s="69">
        <f>SUM(K107,K103)</f>
        <v>257448</v>
      </c>
      <c r="L108" s="69">
        <f>SUM(L107,L103)</f>
        <v>-18581530</v>
      </c>
      <c r="M108" s="69">
        <f>SUM(J108:L108)</f>
        <v>-60860844</v>
      </c>
      <c r="N108" s="69">
        <f>SUM(N107,N103)</f>
        <v>8962598</v>
      </c>
      <c r="O108" s="69">
        <f>SUM(O107,O103)</f>
        <v>0</v>
      </c>
      <c r="P108" s="70">
        <f>SUM(I108,M108,N108:O108)</f>
        <v>-19687364</v>
      </c>
      <c r="Q108" s="70">
        <f>SUM(Q103)</f>
        <v>102347874</v>
      </c>
    </row>
    <row r="109" spans="1:17" ht="13.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3.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3.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3.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3.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3.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3.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</sheetData>
  <sheetProtection/>
  <mergeCells count="17">
    <mergeCell ref="Q7:Q10"/>
    <mergeCell ref="B8:B10"/>
    <mergeCell ref="C8:C10"/>
    <mergeCell ref="D8:D10"/>
    <mergeCell ref="E8:E10"/>
    <mergeCell ref="F8:F10"/>
    <mergeCell ref="G8:G10"/>
    <mergeCell ref="H8:H10"/>
    <mergeCell ref="J8:J10"/>
    <mergeCell ref="K8:K10"/>
    <mergeCell ref="A1:P1"/>
    <mergeCell ref="A3:P3"/>
    <mergeCell ref="B7:I7"/>
    <mergeCell ref="J7:M7"/>
    <mergeCell ref="N7:N10"/>
    <mergeCell ref="O7:O10"/>
    <mergeCell ref="P7:P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3"/>
  <sheetViews>
    <sheetView view="pageBreakPreview" zoomScale="70" zoomScaleNormal="70" zoomScaleSheetLayoutView="70" zoomScalePageLayoutView="0" workbookViewId="0" topLeftCell="A1">
      <pane ySplit="10" topLeftCell="A71" activePane="bottomLeft" state="frozen"/>
      <selection pane="topLeft" activeCell="C1" sqref="C1"/>
      <selection pane="bottomLeft" activeCell="C25" sqref="C25"/>
    </sheetView>
  </sheetViews>
  <sheetFormatPr defaultColWidth="9.00390625" defaultRowHeight="13.5"/>
  <cols>
    <col min="1" max="1" width="44.25390625" style="5" customWidth="1"/>
    <col min="2" max="9" width="15.875" style="6" customWidth="1"/>
    <col min="10" max="10" width="12.625" style="6" customWidth="1"/>
    <col min="11" max="11" width="13.75390625" style="6" hidden="1" customWidth="1"/>
    <col min="12" max="12" width="14.00390625" style="6" customWidth="1"/>
    <col min="13" max="13" width="11.375" style="4" bestFit="1" customWidth="1"/>
    <col min="14" max="16384" width="9.00390625" style="4" customWidth="1"/>
  </cols>
  <sheetData>
    <row r="1" spans="1:12" ht="25.5" customHeight="1">
      <c r="A1" s="160" t="s">
        <v>153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4"/>
    </row>
    <row r="3" spans="1:12" ht="13.5">
      <c r="A3" s="159" t="s">
        <v>156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4"/>
    </row>
    <row r="4" spans="1:12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"/>
    </row>
    <row r="5" spans="1:12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</row>
    <row r="6" spans="8:12" ht="15" thickBot="1">
      <c r="H6" s="56" t="s">
        <v>157</v>
      </c>
      <c r="K6" s="7" t="s">
        <v>1</v>
      </c>
      <c r="L6" s="7" t="s">
        <v>1</v>
      </c>
    </row>
    <row r="7" spans="1:12" ht="13.5">
      <c r="A7" s="8" t="s">
        <v>8</v>
      </c>
      <c r="B7" s="167" t="s">
        <v>95</v>
      </c>
      <c r="C7" s="168"/>
      <c r="D7" s="169"/>
      <c r="E7" s="170"/>
      <c r="F7" s="180" t="s">
        <v>98</v>
      </c>
      <c r="G7" s="181"/>
      <c r="H7" s="182"/>
      <c r="I7" s="183" t="s">
        <v>99</v>
      </c>
      <c r="J7" s="186" t="s">
        <v>4</v>
      </c>
      <c r="K7" s="171" t="s">
        <v>6</v>
      </c>
      <c r="L7" s="171" t="s">
        <v>6</v>
      </c>
    </row>
    <row r="8" spans="1:12" ht="13.5" customHeight="1">
      <c r="A8" s="39"/>
      <c r="B8" s="187" t="s">
        <v>158</v>
      </c>
      <c r="C8" s="190" t="s">
        <v>159</v>
      </c>
      <c r="D8" s="190" t="s">
        <v>96</v>
      </c>
      <c r="E8" s="196" t="s">
        <v>97</v>
      </c>
      <c r="F8" s="193" t="s">
        <v>160</v>
      </c>
      <c r="G8" s="199" t="s">
        <v>96</v>
      </c>
      <c r="H8" s="199" t="s">
        <v>97</v>
      </c>
      <c r="I8" s="184"/>
      <c r="J8" s="184"/>
      <c r="K8" s="172"/>
      <c r="L8" s="172"/>
    </row>
    <row r="9" spans="1:12" ht="13.5" customHeight="1">
      <c r="A9" s="39"/>
      <c r="B9" s="188"/>
      <c r="C9" s="191"/>
      <c r="D9" s="191"/>
      <c r="E9" s="197"/>
      <c r="F9" s="194"/>
      <c r="G9" s="200"/>
      <c r="H9" s="200"/>
      <c r="I9" s="184"/>
      <c r="J9" s="184"/>
      <c r="K9" s="172"/>
      <c r="L9" s="172"/>
    </row>
    <row r="10" spans="1:12" ht="13.5">
      <c r="A10" s="39"/>
      <c r="B10" s="189"/>
      <c r="C10" s="192"/>
      <c r="D10" s="192"/>
      <c r="E10" s="198"/>
      <c r="F10" s="195"/>
      <c r="G10" s="201"/>
      <c r="H10" s="201"/>
      <c r="I10" s="185"/>
      <c r="J10" s="185"/>
      <c r="K10" s="173"/>
      <c r="L10" s="173"/>
    </row>
    <row r="11" spans="1:14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N11"/>
    </row>
    <row r="12" spans="1:12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2" ht="13.5">
      <c r="A14" s="16" t="s">
        <v>139</v>
      </c>
      <c r="B14" s="46"/>
      <c r="C14" s="46"/>
      <c r="D14" s="46"/>
      <c r="E14" s="46"/>
      <c r="F14" s="44"/>
      <c r="G14" s="44"/>
      <c r="H14" s="44"/>
      <c r="I14" s="44"/>
      <c r="J14" s="44"/>
      <c r="K14" s="47"/>
      <c r="L14" s="48"/>
    </row>
    <row r="15" spans="1:12" ht="13.5">
      <c r="A15" s="16" t="s">
        <v>140</v>
      </c>
      <c r="B15" s="44"/>
      <c r="C15" s="44"/>
      <c r="D15" s="44">
        <v>3317000</v>
      </c>
      <c r="E15" s="44">
        <f>SUM(B15:D15)</f>
        <v>3317000</v>
      </c>
      <c r="F15" s="44"/>
      <c r="G15" s="44"/>
      <c r="H15" s="44">
        <f>SUM(F15:G15)</f>
        <v>0</v>
      </c>
      <c r="I15" s="44"/>
      <c r="J15" s="44"/>
      <c r="K15" s="44">
        <f>SUM(H15,E15,I15,J15)</f>
        <v>3317000</v>
      </c>
      <c r="L15" s="45">
        <f>SUM(E15,H15,I15)</f>
        <v>3317000</v>
      </c>
    </row>
    <row r="16" spans="1:12" ht="13.5">
      <c r="A16" s="76" t="s">
        <v>201</v>
      </c>
      <c r="B16" s="44"/>
      <c r="C16" s="44"/>
      <c r="D16" s="44">
        <v>617551</v>
      </c>
      <c r="E16" s="44">
        <f>SUM(B16:D16)</f>
        <v>617551</v>
      </c>
      <c r="F16" s="44"/>
      <c r="G16" s="44"/>
      <c r="H16" s="44">
        <f>SUM(F16:G16)</f>
        <v>0</v>
      </c>
      <c r="I16" s="44"/>
      <c r="J16" s="44"/>
      <c r="K16" s="44">
        <f>SUM(H16,E16,I16,J16)</f>
        <v>617551</v>
      </c>
      <c r="L16" s="45">
        <f>SUM(E16,H16,I16)</f>
        <v>617551</v>
      </c>
    </row>
    <row r="17" spans="1:12" ht="13.5">
      <c r="A17" s="16" t="s">
        <v>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13.5">
      <c r="A18" s="16" t="s">
        <v>161</v>
      </c>
      <c r="B18" s="44">
        <v>13436000</v>
      </c>
      <c r="C18" s="44">
        <v>1194000</v>
      </c>
      <c r="D18" s="44"/>
      <c r="E18" s="44">
        <f>SUM(B18:D18)</f>
        <v>14630000</v>
      </c>
      <c r="F18" s="44"/>
      <c r="G18" s="44"/>
      <c r="H18" s="44">
        <v>0</v>
      </c>
      <c r="I18" s="44"/>
      <c r="J18" s="44"/>
      <c r="K18" s="44"/>
      <c r="L18" s="45">
        <f>SUM(E18,H18,I18)</f>
        <v>14630000</v>
      </c>
    </row>
    <row r="19" spans="1:12" ht="13.5">
      <c r="A19" s="74" t="s">
        <v>162</v>
      </c>
      <c r="B19" s="44" t="e">
        <f>#REF!</f>
        <v>#REF!</v>
      </c>
      <c r="C19" s="44">
        <v>3072000</v>
      </c>
      <c r="D19" s="44"/>
      <c r="E19" s="44" t="e">
        <f>SUM(B19:D19)</f>
        <v>#REF!</v>
      </c>
      <c r="F19" s="44" t="e">
        <f>#REF!</f>
        <v>#REF!</v>
      </c>
      <c r="G19" s="44"/>
      <c r="H19" s="44" t="e">
        <f>SUM(F19:G19)</f>
        <v>#REF!</v>
      </c>
      <c r="I19" s="44"/>
      <c r="J19" s="44"/>
      <c r="K19" s="44"/>
      <c r="L19" s="45" t="e">
        <f>SUM(E19,H19,I19)</f>
        <v>#REF!</v>
      </c>
    </row>
    <row r="20" spans="1:12" ht="13.5">
      <c r="A20" s="16" t="s">
        <v>163</v>
      </c>
      <c r="B20" s="44">
        <v>500000</v>
      </c>
      <c r="C20" s="44"/>
      <c r="D20" s="44"/>
      <c r="E20" s="44">
        <f>SUM(B20:D20)</f>
        <v>500000</v>
      </c>
      <c r="F20" s="44"/>
      <c r="G20" s="44"/>
      <c r="H20" s="44">
        <v>0</v>
      </c>
      <c r="I20" s="44"/>
      <c r="J20" s="44"/>
      <c r="K20" s="44"/>
      <c r="L20" s="45">
        <f>SUM(E20,H20,I20)</f>
        <v>500000</v>
      </c>
    </row>
    <row r="21" spans="1:12" ht="13.5">
      <c r="A21" s="76" t="s">
        <v>164</v>
      </c>
      <c r="B21" s="44"/>
      <c r="C21" s="44"/>
      <c r="D21" s="44"/>
      <c r="E21" s="44">
        <f>SUM(B21:D21)</f>
        <v>0</v>
      </c>
      <c r="F21" s="44">
        <v>1094000</v>
      </c>
      <c r="G21" s="44"/>
      <c r="H21" s="44">
        <v>0</v>
      </c>
      <c r="I21" s="44"/>
      <c r="J21" s="44"/>
      <c r="K21" s="44"/>
      <c r="L21" s="45">
        <f>SUM(E21,H21,I21)</f>
        <v>0</v>
      </c>
    </row>
    <row r="22" spans="1:12" s="30" customFormat="1" ht="13.5">
      <c r="A22" s="27" t="s">
        <v>165</v>
      </c>
      <c r="B22" s="47"/>
      <c r="C22" s="47"/>
      <c r="D22" s="47"/>
      <c r="E22" s="47"/>
      <c r="F22" s="49"/>
      <c r="G22" s="47"/>
      <c r="H22" s="47"/>
      <c r="I22" s="47"/>
      <c r="J22" s="46"/>
      <c r="K22" s="46"/>
      <c r="L22" s="50"/>
    </row>
    <row r="23" spans="1:12" ht="13.5">
      <c r="A23" s="16" t="s">
        <v>166</v>
      </c>
      <c r="B23" s="44">
        <v>1000</v>
      </c>
      <c r="C23" s="44"/>
      <c r="D23" s="44"/>
      <c r="E23" s="44">
        <f>SUM(B23:D23)</f>
        <v>1000</v>
      </c>
      <c r="F23" s="44"/>
      <c r="G23" s="44"/>
      <c r="H23" s="44">
        <f>SUM(F23:G23)</f>
        <v>0</v>
      </c>
      <c r="I23" s="44"/>
      <c r="J23" s="44"/>
      <c r="K23" s="44">
        <f>SUM(H23,E23,I23,J23)</f>
        <v>1000</v>
      </c>
      <c r="L23" s="45">
        <f>SUM(E23,H23,I23)</f>
        <v>1000</v>
      </c>
    </row>
    <row r="24" spans="1:12" ht="13.5">
      <c r="A24" s="16" t="s">
        <v>167</v>
      </c>
      <c r="B24" s="44"/>
      <c r="C24" s="44">
        <v>53289000</v>
      </c>
      <c r="D24" s="44"/>
      <c r="E24" s="44">
        <f>SUM(B24:D24)</f>
        <v>53289000</v>
      </c>
      <c r="F24" s="44"/>
      <c r="G24" s="44"/>
      <c r="H24" s="44">
        <f>SUM(F24:G24)</f>
        <v>0</v>
      </c>
      <c r="I24" s="44"/>
      <c r="J24" s="44"/>
      <c r="K24" s="44"/>
      <c r="L24" s="45">
        <f>SUM(E24,H24,I24)</f>
        <v>53289000</v>
      </c>
    </row>
    <row r="25" spans="1:12" ht="13.5">
      <c r="A25" s="16" t="s">
        <v>168</v>
      </c>
      <c r="B25" s="44"/>
      <c r="C25" s="44">
        <v>16953000</v>
      </c>
      <c r="D25" s="44"/>
      <c r="E25" s="44">
        <f>SUM(B25:D25)</f>
        <v>16953000</v>
      </c>
      <c r="F25" s="44"/>
      <c r="G25" s="44"/>
      <c r="H25" s="44">
        <f>SUM(F25:G25)</f>
        <v>0</v>
      </c>
      <c r="I25" s="44"/>
      <c r="J25" s="44"/>
      <c r="K25" s="44"/>
      <c r="L25" s="45">
        <f>SUM(E25,H25,I25)</f>
        <v>16953000</v>
      </c>
    </row>
    <row r="26" spans="1:12" ht="13.5">
      <c r="A26" s="74" t="s">
        <v>169</v>
      </c>
      <c r="B26" s="44" t="e">
        <f>#REF!</f>
        <v>#REF!</v>
      </c>
      <c r="C26" s="44"/>
      <c r="D26" s="44"/>
      <c r="E26" s="44" t="e">
        <f>SUM(B26:D26)</f>
        <v>#REF!</v>
      </c>
      <c r="F26" s="44" t="e">
        <f>#REF!</f>
        <v>#REF!</v>
      </c>
      <c r="G26" s="44"/>
      <c r="H26" s="44" t="e">
        <f>SUM(F26:G26)</f>
        <v>#REF!</v>
      </c>
      <c r="I26" s="44" t="e">
        <f>#REF!</f>
        <v>#REF!</v>
      </c>
      <c r="J26" s="44"/>
      <c r="K26" s="44"/>
      <c r="L26" s="45" t="e">
        <f>SUM(E26,H26,I26)</f>
        <v>#REF!</v>
      </c>
    </row>
    <row r="27" spans="1:12" ht="13.5">
      <c r="A27" s="16" t="s">
        <v>170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13.5">
      <c r="A28" s="16" t="s">
        <v>171</v>
      </c>
      <c r="B28" s="44"/>
      <c r="C28" s="44"/>
      <c r="D28" s="44"/>
      <c r="E28" s="44">
        <f>SUM(B28:D28)</f>
        <v>0</v>
      </c>
      <c r="F28" s="44"/>
      <c r="G28" s="44"/>
      <c r="H28" s="44">
        <f>SUM(F28:G28)</f>
        <v>0</v>
      </c>
      <c r="I28" s="44">
        <v>200000</v>
      </c>
      <c r="J28" s="44"/>
      <c r="K28" s="44"/>
      <c r="L28" s="45">
        <f>SUM(E28,H28,I28)</f>
        <v>200000</v>
      </c>
    </row>
    <row r="29" spans="1:12" ht="13.5">
      <c r="A29" s="16" t="s">
        <v>172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</row>
    <row r="30" spans="1:12" ht="13.5">
      <c r="A30" s="16" t="s">
        <v>22</v>
      </c>
      <c r="B30" s="44">
        <v>67000</v>
      </c>
      <c r="C30" s="44"/>
      <c r="D30" s="44"/>
      <c r="E30" s="44">
        <f>SUM(B30:D30)</f>
        <v>67000</v>
      </c>
      <c r="F30" s="44"/>
      <c r="G30" s="44"/>
      <c r="H30" s="44">
        <f>SUM(F30:G30)</f>
        <v>0</v>
      </c>
      <c r="I30" s="44"/>
      <c r="J30" s="44"/>
      <c r="K30" s="44">
        <f>SUM(H30,E30,I30,J30)</f>
        <v>67000</v>
      </c>
      <c r="L30" s="45">
        <f>SUM(E30,H30,I30)</f>
        <v>67000</v>
      </c>
    </row>
    <row r="31" spans="1:12" ht="13.5">
      <c r="A31" s="16" t="s">
        <v>23</v>
      </c>
      <c r="B31" s="1">
        <v>852000</v>
      </c>
      <c r="C31" s="1"/>
      <c r="D31" s="1"/>
      <c r="E31" s="1">
        <f>SUM(B31:D31)</f>
        <v>852000</v>
      </c>
      <c r="F31" s="1"/>
      <c r="G31" s="1"/>
      <c r="H31" s="1">
        <f>SUM(F31:G31)</f>
        <v>0</v>
      </c>
      <c r="I31" s="1"/>
      <c r="J31" s="1"/>
      <c r="K31" s="15">
        <f>SUM(H31,E31,I31,J31)</f>
        <v>852000</v>
      </c>
      <c r="L31" s="45">
        <f>SUM(E31,H31,I31)</f>
        <v>852000</v>
      </c>
    </row>
    <row r="32" spans="1:12" ht="13.5">
      <c r="A32" s="18" t="s">
        <v>80</v>
      </c>
      <c r="B32" s="2" t="e">
        <f>SUM(B13:B31)</f>
        <v>#REF!</v>
      </c>
      <c r="C32" s="2">
        <f>SUM(C14:C31)</f>
        <v>74508000</v>
      </c>
      <c r="D32" s="2">
        <f>SUM(D15:D31)</f>
        <v>3934551</v>
      </c>
      <c r="E32" s="2" t="e">
        <f>SUM(B32:D32)</f>
        <v>#REF!</v>
      </c>
      <c r="F32" s="2" t="e">
        <f>SUM(F14:F31)</f>
        <v>#REF!</v>
      </c>
      <c r="G32" s="2">
        <f>SUM(G15:G31)</f>
        <v>0</v>
      </c>
      <c r="H32" s="2" t="e">
        <f>SUM(F32:G32)</f>
        <v>#REF!</v>
      </c>
      <c r="I32" s="2" t="e">
        <f>SUM(I14:I31)</f>
        <v>#REF!</v>
      </c>
      <c r="J32" s="2">
        <f>SUM(J15,J23:J26,J31,J30)</f>
        <v>0</v>
      </c>
      <c r="K32" s="3" t="e">
        <f>SUM(K15,K23:K26,#REF!,#REF!,K30:K31,#REF!)</f>
        <v>#REF!</v>
      </c>
      <c r="L32" s="3" t="e">
        <f>SUM(E32,H32,I32)</f>
        <v>#REF!</v>
      </c>
    </row>
    <row r="33" spans="1:12" ht="13.5">
      <c r="A33" s="16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5"/>
      <c r="L33" s="15"/>
    </row>
    <row r="34" spans="1:12" ht="13.5">
      <c r="A34" s="16" t="s">
        <v>28</v>
      </c>
      <c r="B34" s="44"/>
      <c r="C34" s="44"/>
      <c r="D34" s="44"/>
      <c r="E34" s="44"/>
      <c r="F34" s="44"/>
      <c r="G34" s="44"/>
      <c r="H34" s="44"/>
      <c r="I34" s="51"/>
      <c r="J34" s="44"/>
      <c r="K34" s="45"/>
      <c r="L34" s="45"/>
    </row>
    <row r="35" spans="1:12" ht="13.5">
      <c r="A35" s="16" t="s">
        <v>173</v>
      </c>
      <c r="B35" s="44"/>
      <c r="C35" s="44"/>
      <c r="D35" s="44"/>
      <c r="E35" s="44"/>
      <c r="F35" s="44"/>
      <c r="G35" s="44"/>
      <c r="H35" s="44"/>
      <c r="I35" s="51"/>
      <c r="J35" s="44"/>
      <c r="K35" s="45"/>
      <c r="L35" s="45"/>
    </row>
    <row r="36" spans="1:12" ht="13.5">
      <c r="A36" s="16" t="s">
        <v>155</v>
      </c>
      <c r="B36" s="44"/>
      <c r="C36" s="44">
        <v>1893000</v>
      </c>
      <c r="D36" s="44"/>
      <c r="E36" s="44">
        <f aca="true" t="shared" si="0" ref="E36:E48">SUM(B36:D36)</f>
        <v>1893000</v>
      </c>
      <c r="F36" s="44"/>
      <c r="G36" s="44"/>
      <c r="H36" s="44">
        <f aca="true" t="shared" si="1" ref="H36:H48">SUM(F36:G36)</f>
        <v>0</v>
      </c>
      <c r="I36" s="51"/>
      <c r="J36" s="44"/>
      <c r="K36" s="45">
        <f>SUM(E36,H36,I36,I36:J36)</f>
        <v>1893000</v>
      </c>
      <c r="L36" s="45">
        <f aca="true" t="shared" si="2" ref="L36:L48">SUM(E36,H36)</f>
        <v>1893000</v>
      </c>
    </row>
    <row r="37" spans="1:12" ht="13.5">
      <c r="A37" s="16" t="s">
        <v>40</v>
      </c>
      <c r="B37" s="44"/>
      <c r="C37" s="44">
        <v>50000</v>
      </c>
      <c r="D37" s="44"/>
      <c r="E37" s="44">
        <f t="shared" si="0"/>
        <v>50000</v>
      </c>
      <c r="F37" s="44"/>
      <c r="G37" s="44"/>
      <c r="H37" s="44">
        <f t="shared" si="1"/>
        <v>0</v>
      </c>
      <c r="I37" s="51"/>
      <c r="J37" s="44"/>
      <c r="K37" s="45"/>
      <c r="L37" s="45">
        <f t="shared" si="2"/>
        <v>50000</v>
      </c>
    </row>
    <row r="38" spans="1:12" ht="13.5">
      <c r="A38" s="16" t="s">
        <v>51</v>
      </c>
      <c r="B38" s="44"/>
      <c r="C38" s="44">
        <v>405000</v>
      </c>
      <c r="D38" s="44"/>
      <c r="E38" s="44">
        <f t="shared" si="0"/>
        <v>405000</v>
      </c>
      <c r="F38" s="44"/>
      <c r="G38" s="44"/>
      <c r="H38" s="44">
        <f t="shared" si="1"/>
        <v>0</v>
      </c>
      <c r="I38" s="51"/>
      <c r="J38" s="44"/>
      <c r="K38" s="45">
        <f aca="true" t="shared" si="3" ref="K38:K43">SUM(E38,H38,I38,I38:J38)</f>
        <v>405000</v>
      </c>
      <c r="L38" s="45">
        <f t="shared" si="2"/>
        <v>405000</v>
      </c>
    </row>
    <row r="39" spans="1:12" ht="13.5">
      <c r="A39" s="16" t="s">
        <v>129</v>
      </c>
      <c r="B39" s="44"/>
      <c r="C39" s="44">
        <v>201000</v>
      </c>
      <c r="D39" s="44"/>
      <c r="E39" s="44">
        <f t="shared" si="0"/>
        <v>201000</v>
      </c>
      <c r="F39" s="44"/>
      <c r="G39" s="44"/>
      <c r="H39" s="44">
        <f t="shared" si="1"/>
        <v>0</v>
      </c>
      <c r="I39" s="51"/>
      <c r="J39" s="44"/>
      <c r="K39" s="45">
        <f t="shared" si="3"/>
        <v>201000</v>
      </c>
      <c r="L39" s="45">
        <f t="shared" si="2"/>
        <v>201000</v>
      </c>
    </row>
    <row r="40" spans="1:12" ht="13.5">
      <c r="A40" s="16" t="s">
        <v>174</v>
      </c>
      <c r="B40" s="44"/>
      <c r="C40" s="44">
        <v>77000</v>
      </c>
      <c r="D40" s="44"/>
      <c r="E40" s="44">
        <f t="shared" si="0"/>
        <v>77000</v>
      </c>
      <c r="F40" s="44"/>
      <c r="G40" s="44"/>
      <c r="H40" s="44">
        <f t="shared" si="1"/>
        <v>0</v>
      </c>
      <c r="I40" s="51"/>
      <c r="J40" s="44"/>
      <c r="K40" s="45">
        <f t="shared" si="3"/>
        <v>77000</v>
      </c>
      <c r="L40" s="45">
        <f t="shared" si="2"/>
        <v>77000</v>
      </c>
    </row>
    <row r="41" spans="1:12" ht="13.5">
      <c r="A41" s="16" t="s">
        <v>30</v>
      </c>
      <c r="B41" s="44"/>
      <c r="C41" s="44">
        <v>4000</v>
      </c>
      <c r="D41" s="44"/>
      <c r="E41" s="44">
        <f t="shared" si="0"/>
        <v>4000</v>
      </c>
      <c r="F41" s="44"/>
      <c r="G41" s="44"/>
      <c r="H41" s="44">
        <f t="shared" si="1"/>
        <v>0</v>
      </c>
      <c r="I41" s="51"/>
      <c r="J41" s="44"/>
      <c r="K41" s="45">
        <f t="shared" si="3"/>
        <v>4000</v>
      </c>
      <c r="L41" s="45">
        <f t="shared" si="2"/>
        <v>4000</v>
      </c>
    </row>
    <row r="42" spans="1:12" ht="13.5">
      <c r="A42" s="16" t="s">
        <v>55</v>
      </c>
      <c r="B42" s="44"/>
      <c r="C42" s="44">
        <v>1119937</v>
      </c>
      <c r="D42" s="44"/>
      <c r="E42" s="44">
        <f>SUM(B42:D42)</f>
        <v>1119937</v>
      </c>
      <c r="F42" s="44"/>
      <c r="G42" s="44"/>
      <c r="H42" s="44">
        <f>SUM(F42:G42)</f>
        <v>0</v>
      </c>
      <c r="I42" s="51"/>
      <c r="J42" s="44"/>
      <c r="K42" s="45">
        <f t="shared" si="3"/>
        <v>1119937</v>
      </c>
      <c r="L42" s="45">
        <f>SUM(E42,H42)</f>
        <v>1119937</v>
      </c>
    </row>
    <row r="43" spans="1:12" ht="13.5">
      <c r="A43" s="16" t="s">
        <v>175</v>
      </c>
      <c r="B43" s="44"/>
      <c r="C43" s="44">
        <v>23000</v>
      </c>
      <c r="D43" s="44"/>
      <c r="E43" s="44">
        <f t="shared" si="0"/>
        <v>23000</v>
      </c>
      <c r="F43" s="44"/>
      <c r="G43" s="44"/>
      <c r="H43" s="44">
        <f t="shared" si="1"/>
        <v>0</v>
      </c>
      <c r="I43" s="51"/>
      <c r="J43" s="44"/>
      <c r="K43" s="45">
        <f t="shared" si="3"/>
        <v>23000</v>
      </c>
      <c r="L43" s="45">
        <f t="shared" si="2"/>
        <v>23000</v>
      </c>
    </row>
    <row r="44" spans="1:12" ht="13.5">
      <c r="A44" s="16" t="s">
        <v>47</v>
      </c>
      <c r="B44" s="44"/>
      <c r="C44" s="44">
        <v>98000</v>
      </c>
      <c r="D44" s="44"/>
      <c r="E44" s="44">
        <f t="shared" si="0"/>
        <v>98000</v>
      </c>
      <c r="F44" s="44"/>
      <c r="G44" s="44"/>
      <c r="H44" s="44">
        <f t="shared" si="1"/>
        <v>0</v>
      </c>
      <c r="I44" s="51"/>
      <c r="J44" s="44"/>
      <c r="K44" s="45"/>
      <c r="L44" s="45">
        <f t="shared" si="2"/>
        <v>98000</v>
      </c>
    </row>
    <row r="45" spans="1:12" ht="13.5">
      <c r="A45" s="16" t="s">
        <v>176</v>
      </c>
      <c r="B45" s="44"/>
      <c r="C45" s="44">
        <v>84000</v>
      </c>
      <c r="D45" s="44"/>
      <c r="E45" s="44">
        <f t="shared" si="0"/>
        <v>84000</v>
      </c>
      <c r="F45" s="44"/>
      <c r="G45" s="44"/>
      <c r="H45" s="44">
        <f t="shared" si="1"/>
        <v>0</v>
      </c>
      <c r="I45" s="51"/>
      <c r="J45" s="44"/>
      <c r="K45" s="45">
        <f>SUM(E45,H45,I45,I45:J45)</f>
        <v>84000</v>
      </c>
      <c r="L45" s="45">
        <f t="shared" si="2"/>
        <v>84000</v>
      </c>
    </row>
    <row r="46" spans="1:12" ht="13.5">
      <c r="A46" s="16" t="s">
        <v>45</v>
      </c>
      <c r="B46" s="44"/>
      <c r="C46" s="44">
        <v>100000</v>
      </c>
      <c r="D46" s="44"/>
      <c r="E46" s="44">
        <f t="shared" si="0"/>
        <v>100000</v>
      </c>
      <c r="F46" s="44"/>
      <c r="G46" s="44"/>
      <c r="H46" s="44">
        <f t="shared" si="1"/>
        <v>0</v>
      </c>
      <c r="I46" s="51"/>
      <c r="J46" s="44"/>
      <c r="K46" s="45">
        <f>SUM(E46,H46,I46,I46:J46)</f>
        <v>100000</v>
      </c>
      <c r="L46" s="45">
        <f t="shared" si="2"/>
        <v>100000</v>
      </c>
    </row>
    <row r="47" spans="1:12" ht="13.5">
      <c r="A47" s="16" t="s">
        <v>177</v>
      </c>
      <c r="B47" s="44"/>
      <c r="C47" s="44">
        <v>52000</v>
      </c>
      <c r="D47" s="44"/>
      <c r="E47" s="44">
        <f t="shared" si="0"/>
        <v>52000</v>
      </c>
      <c r="F47" s="44"/>
      <c r="G47" s="44"/>
      <c r="H47" s="44">
        <f t="shared" si="1"/>
        <v>0</v>
      </c>
      <c r="I47" s="51"/>
      <c r="J47" s="44"/>
      <c r="K47" s="45">
        <f>SUM(E47,H47,I47,I47:J47)</f>
        <v>52000</v>
      </c>
      <c r="L47" s="45">
        <f t="shared" si="2"/>
        <v>52000</v>
      </c>
    </row>
    <row r="48" spans="1:12" ht="13.5">
      <c r="A48" s="16" t="s">
        <v>118</v>
      </c>
      <c r="B48" s="44"/>
      <c r="C48" s="44">
        <v>1745000</v>
      </c>
      <c r="D48" s="44"/>
      <c r="E48" s="44">
        <f t="shared" si="0"/>
        <v>1745000</v>
      </c>
      <c r="F48" s="44"/>
      <c r="G48" s="44"/>
      <c r="H48" s="44">
        <f t="shared" si="1"/>
        <v>0</v>
      </c>
      <c r="I48" s="51"/>
      <c r="J48" s="44"/>
      <c r="K48" s="45">
        <f>SUM(E48,H48,I48,I48:J48)</f>
        <v>1745000</v>
      </c>
      <c r="L48" s="45">
        <f t="shared" si="2"/>
        <v>1745000</v>
      </c>
    </row>
    <row r="49" spans="1:12" ht="13.5">
      <c r="A49" s="16" t="s">
        <v>178</v>
      </c>
      <c r="B49" s="44"/>
      <c r="C49" s="44"/>
      <c r="D49" s="44"/>
      <c r="E49" s="44"/>
      <c r="F49" s="44"/>
      <c r="G49" s="44"/>
      <c r="H49" s="44"/>
      <c r="I49" s="51"/>
      <c r="J49" s="44"/>
      <c r="K49" s="45"/>
      <c r="L49" s="45"/>
    </row>
    <row r="50" spans="1:12" ht="13.5">
      <c r="A50" s="16" t="s">
        <v>155</v>
      </c>
      <c r="B50" s="44">
        <v>7057000</v>
      </c>
      <c r="C50" s="44"/>
      <c r="D50" s="44"/>
      <c r="E50" s="44">
        <f aca="true" t="shared" si="4" ref="E50:E57">SUM(B50:D50)</f>
        <v>7057000</v>
      </c>
      <c r="F50" s="44"/>
      <c r="G50" s="44"/>
      <c r="H50" s="44">
        <f>SUM(F50:G50)</f>
        <v>0</v>
      </c>
      <c r="I50" s="51"/>
      <c r="J50" s="44"/>
      <c r="K50" s="45">
        <f>SUM(E50,H50,I50,I50:J50)</f>
        <v>7057000</v>
      </c>
      <c r="L50" s="45">
        <f aca="true" t="shared" si="5" ref="L50:L64">SUM(E50,H50)</f>
        <v>7057000</v>
      </c>
    </row>
    <row r="51" spans="1:12" ht="13.5">
      <c r="A51" s="16" t="s">
        <v>40</v>
      </c>
      <c r="B51" s="44">
        <v>112000</v>
      </c>
      <c r="C51" s="44"/>
      <c r="D51" s="44"/>
      <c r="E51" s="44">
        <f t="shared" si="4"/>
        <v>112000</v>
      </c>
      <c r="F51" s="44"/>
      <c r="G51" s="44"/>
      <c r="H51" s="44">
        <f>SUM(F51:G51)</f>
        <v>0</v>
      </c>
      <c r="I51" s="51"/>
      <c r="J51" s="44"/>
      <c r="K51" s="45"/>
      <c r="L51" s="45">
        <f t="shared" si="5"/>
        <v>112000</v>
      </c>
    </row>
    <row r="52" spans="1:12" ht="13.5">
      <c r="A52" s="16" t="s">
        <v>51</v>
      </c>
      <c r="B52" s="44">
        <v>1575000</v>
      </c>
      <c r="C52" s="44"/>
      <c r="D52" s="44"/>
      <c r="E52" s="44">
        <f t="shared" si="4"/>
        <v>1575000</v>
      </c>
      <c r="F52" s="44"/>
      <c r="G52" s="44"/>
      <c r="H52" s="44">
        <f aca="true" t="shared" si="6" ref="H52:H64">SUM(F52:G52)</f>
        <v>0</v>
      </c>
      <c r="I52" s="51"/>
      <c r="J52" s="44"/>
      <c r="K52" s="45">
        <f aca="true" t="shared" si="7" ref="K52:K57">SUM(E52,H52,I52,I52:J52)</f>
        <v>1575000</v>
      </c>
      <c r="L52" s="45">
        <f t="shared" si="5"/>
        <v>1575000</v>
      </c>
    </row>
    <row r="53" spans="1:12" ht="13.5">
      <c r="A53" s="16" t="s">
        <v>129</v>
      </c>
      <c r="B53" s="44">
        <v>389000</v>
      </c>
      <c r="C53" s="44"/>
      <c r="D53" s="44"/>
      <c r="E53" s="44">
        <f t="shared" si="4"/>
        <v>389000</v>
      </c>
      <c r="F53" s="44"/>
      <c r="G53" s="44"/>
      <c r="H53" s="44">
        <f t="shared" si="6"/>
        <v>0</v>
      </c>
      <c r="I53" s="51"/>
      <c r="J53" s="44"/>
      <c r="K53" s="45">
        <f t="shared" si="7"/>
        <v>389000</v>
      </c>
      <c r="L53" s="45">
        <f t="shared" si="5"/>
        <v>389000</v>
      </c>
    </row>
    <row r="54" spans="1:12" ht="13.5">
      <c r="A54" s="16" t="s">
        <v>174</v>
      </c>
      <c r="B54" s="44">
        <v>1495000</v>
      </c>
      <c r="C54" s="44"/>
      <c r="D54" s="44"/>
      <c r="E54" s="44">
        <f t="shared" si="4"/>
        <v>1495000</v>
      </c>
      <c r="F54" s="44"/>
      <c r="G54" s="44"/>
      <c r="H54" s="44">
        <f t="shared" si="6"/>
        <v>0</v>
      </c>
      <c r="I54" s="51"/>
      <c r="J54" s="44"/>
      <c r="K54" s="45">
        <f t="shared" si="7"/>
        <v>1495000</v>
      </c>
      <c r="L54" s="45">
        <f t="shared" si="5"/>
        <v>1495000</v>
      </c>
    </row>
    <row r="55" spans="1:12" ht="13.5">
      <c r="A55" s="16" t="s">
        <v>30</v>
      </c>
      <c r="B55" s="44">
        <v>520000</v>
      </c>
      <c r="C55" s="44"/>
      <c r="D55" s="44"/>
      <c r="E55" s="44">
        <f t="shared" si="4"/>
        <v>520000</v>
      </c>
      <c r="F55" s="44"/>
      <c r="G55" s="44"/>
      <c r="H55" s="44">
        <f t="shared" si="6"/>
        <v>0</v>
      </c>
      <c r="I55" s="51"/>
      <c r="J55" s="44"/>
      <c r="K55" s="45">
        <f t="shared" si="7"/>
        <v>520000</v>
      </c>
      <c r="L55" s="45">
        <f t="shared" si="5"/>
        <v>520000</v>
      </c>
    </row>
    <row r="56" spans="1:12" ht="13.5">
      <c r="A56" s="16" t="s">
        <v>55</v>
      </c>
      <c r="B56" s="44">
        <v>94039</v>
      </c>
      <c r="C56" s="44"/>
      <c r="D56" s="44"/>
      <c r="E56" s="44">
        <f>SUM(B56:D56)</f>
        <v>94039</v>
      </c>
      <c r="F56" s="44"/>
      <c r="G56" s="44"/>
      <c r="H56" s="44">
        <f>SUM(F56:G56)</f>
        <v>0</v>
      </c>
      <c r="I56" s="51"/>
      <c r="J56" s="44"/>
      <c r="K56" s="45">
        <f t="shared" si="7"/>
        <v>94039</v>
      </c>
      <c r="L56" s="45">
        <f>SUM(E56,H56)</f>
        <v>94039</v>
      </c>
    </row>
    <row r="57" spans="1:12" ht="13.5">
      <c r="A57" s="16" t="s">
        <v>175</v>
      </c>
      <c r="B57" s="44">
        <v>478000</v>
      </c>
      <c r="C57" s="44"/>
      <c r="D57" s="44"/>
      <c r="E57" s="44">
        <f t="shared" si="4"/>
        <v>478000</v>
      </c>
      <c r="F57" s="44"/>
      <c r="G57" s="44"/>
      <c r="H57" s="44">
        <f t="shared" si="6"/>
        <v>0</v>
      </c>
      <c r="I57" s="51"/>
      <c r="J57" s="44"/>
      <c r="K57" s="45">
        <f t="shared" si="7"/>
        <v>478000</v>
      </c>
      <c r="L57" s="45">
        <f t="shared" si="5"/>
        <v>478000</v>
      </c>
    </row>
    <row r="58" spans="1:12" ht="13.5">
      <c r="A58" s="16" t="s">
        <v>47</v>
      </c>
      <c r="B58" s="44">
        <v>2000</v>
      </c>
      <c r="C58" s="44"/>
      <c r="D58" s="44"/>
      <c r="E58" s="44">
        <f aca="true" t="shared" si="8" ref="E58:E64">SUM(B58:D58)</f>
        <v>2000</v>
      </c>
      <c r="F58" s="44"/>
      <c r="G58" s="44"/>
      <c r="H58" s="44">
        <f t="shared" si="6"/>
        <v>0</v>
      </c>
      <c r="I58" s="51"/>
      <c r="J58" s="44"/>
      <c r="K58" s="45"/>
      <c r="L58" s="45">
        <f t="shared" si="5"/>
        <v>2000</v>
      </c>
    </row>
    <row r="59" spans="1:12" ht="13.5">
      <c r="A59" s="16" t="s">
        <v>176</v>
      </c>
      <c r="B59" s="44">
        <v>271000</v>
      </c>
      <c r="C59" s="44"/>
      <c r="D59" s="44"/>
      <c r="E59" s="44">
        <f t="shared" si="8"/>
        <v>271000</v>
      </c>
      <c r="F59" s="44"/>
      <c r="G59" s="44"/>
      <c r="H59" s="44">
        <f t="shared" si="6"/>
        <v>0</v>
      </c>
      <c r="I59" s="51"/>
      <c r="J59" s="44"/>
      <c r="K59" s="45">
        <f aca="true" t="shared" si="9" ref="K59:K64">SUM(E59,H59,I59,I59:J59)</f>
        <v>271000</v>
      </c>
      <c r="L59" s="45">
        <f t="shared" si="5"/>
        <v>271000</v>
      </c>
    </row>
    <row r="60" spans="1:12" ht="13.5">
      <c r="A60" s="16" t="s">
        <v>45</v>
      </c>
      <c r="B60" s="44">
        <v>14307000</v>
      </c>
      <c r="C60" s="44"/>
      <c r="D60" s="44"/>
      <c r="E60" s="44">
        <f t="shared" si="8"/>
        <v>14307000</v>
      </c>
      <c r="F60" s="44"/>
      <c r="G60" s="44"/>
      <c r="H60" s="44">
        <f t="shared" si="6"/>
        <v>0</v>
      </c>
      <c r="I60" s="51"/>
      <c r="J60" s="44"/>
      <c r="K60" s="45">
        <f t="shared" si="9"/>
        <v>14307000</v>
      </c>
      <c r="L60" s="45">
        <f t="shared" si="5"/>
        <v>14307000</v>
      </c>
    </row>
    <row r="61" spans="1:12" ht="13.5">
      <c r="A61" s="16" t="s">
        <v>179</v>
      </c>
      <c r="B61" s="44">
        <v>331000</v>
      </c>
      <c r="C61" s="44"/>
      <c r="D61" s="44"/>
      <c r="E61" s="44">
        <f>SUM(B61:D61)</f>
        <v>331000</v>
      </c>
      <c r="F61" s="44"/>
      <c r="G61" s="44"/>
      <c r="H61" s="44">
        <f>SUM(F61:G61)</f>
        <v>0</v>
      </c>
      <c r="I61" s="51"/>
      <c r="J61" s="44"/>
      <c r="K61" s="45">
        <f t="shared" si="9"/>
        <v>331000</v>
      </c>
      <c r="L61" s="45">
        <f t="shared" si="5"/>
        <v>331000</v>
      </c>
    </row>
    <row r="62" spans="1:12" ht="13.5">
      <c r="A62" s="16" t="s">
        <v>180</v>
      </c>
      <c r="B62" s="44">
        <v>275000</v>
      </c>
      <c r="C62" s="44"/>
      <c r="D62" s="44"/>
      <c r="E62" s="44">
        <f>SUM(B62:D62)</f>
        <v>275000</v>
      </c>
      <c r="F62" s="44"/>
      <c r="G62" s="44"/>
      <c r="H62" s="44">
        <f>SUM(F62:G62)</f>
        <v>0</v>
      </c>
      <c r="I62" s="51"/>
      <c r="J62" s="44"/>
      <c r="K62" s="45">
        <f t="shared" si="9"/>
        <v>275000</v>
      </c>
      <c r="L62" s="45">
        <f t="shared" si="5"/>
        <v>275000</v>
      </c>
    </row>
    <row r="63" spans="1:12" ht="13.5">
      <c r="A63" s="16" t="s">
        <v>181</v>
      </c>
      <c r="B63" s="44">
        <v>211000</v>
      </c>
      <c r="C63" s="44"/>
      <c r="D63" s="44"/>
      <c r="E63" s="44">
        <f t="shared" si="8"/>
        <v>211000</v>
      </c>
      <c r="F63" s="44"/>
      <c r="G63" s="44"/>
      <c r="H63" s="44">
        <f t="shared" si="6"/>
        <v>0</v>
      </c>
      <c r="I63" s="51"/>
      <c r="J63" s="44"/>
      <c r="K63" s="45">
        <f t="shared" si="9"/>
        <v>211000</v>
      </c>
      <c r="L63" s="45">
        <f t="shared" si="5"/>
        <v>211000</v>
      </c>
    </row>
    <row r="64" spans="1:12" ht="13.5">
      <c r="A64" s="16" t="s">
        <v>118</v>
      </c>
      <c r="B64" s="44">
        <v>300000</v>
      </c>
      <c r="C64" s="44"/>
      <c r="D64" s="44"/>
      <c r="E64" s="44">
        <f t="shared" si="8"/>
        <v>300000</v>
      </c>
      <c r="F64" s="44"/>
      <c r="G64" s="44"/>
      <c r="H64" s="44">
        <f t="shared" si="6"/>
        <v>0</v>
      </c>
      <c r="I64" s="51"/>
      <c r="J64" s="44"/>
      <c r="K64" s="45">
        <f t="shared" si="9"/>
        <v>300000</v>
      </c>
      <c r="L64" s="45">
        <f t="shared" si="5"/>
        <v>300000</v>
      </c>
    </row>
    <row r="65" spans="1:12" ht="13.5">
      <c r="A65" s="16" t="s">
        <v>182</v>
      </c>
      <c r="B65" s="44"/>
      <c r="C65" s="44"/>
      <c r="D65" s="44"/>
      <c r="E65" s="44"/>
      <c r="F65" s="44"/>
      <c r="G65" s="44"/>
      <c r="H65" s="44"/>
      <c r="I65" s="51"/>
      <c r="J65" s="44"/>
      <c r="K65" s="45"/>
      <c r="L65" s="45"/>
    </row>
    <row r="66" spans="1:12" ht="13.5">
      <c r="A66" s="16" t="s">
        <v>183</v>
      </c>
      <c r="B66" s="44"/>
      <c r="C66" s="44">
        <v>13517000</v>
      </c>
      <c r="D66" s="44"/>
      <c r="E66" s="44">
        <f aca="true" t="shared" si="10" ref="E66:E72">SUM(B66:D66)</f>
        <v>13517000</v>
      </c>
      <c r="F66" s="44"/>
      <c r="G66" s="44"/>
      <c r="H66" s="44">
        <f>SUM(F66:G66)</f>
        <v>0</v>
      </c>
      <c r="I66" s="51"/>
      <c r="J66" s="44"/>
      <c r="K66" s="45">
        <f>SUM(E66,H66,I66,I66:J66)</f>
        <v>13517000</v>
      </c>
      <c r="L66" s="45">
        <f aca="true" t="shared" si="11" ref="L66:L79">SUM(E66,H66)</f>
        <v>13517000</v>
      </c>
    </row>
    <row r="67" spans="1:12" ht="13.5">
      <c r="A67" s="16" t="s">
        <v>184</v>
      </c>
      <c r="B67" s="44"/>
      <c r="C67" s="44">
        <v>8610000</v>
      </c>
      <c r="D67" s="44"/>
      <c r="E67" s="44">
        <f t="shared" si="10"/>
        <v>8610000</v>
      </c>
      <c r="F67" s="44"/>
      <c r="G67" s="44"/>
      <c r="H67" s="44">
        <f>SUM(F67:G67)</f>
        <v>0</v>
      </c>
      <c r="I67" s="51"/>
      <c r="J67" s="44"/>
      <c r="K67" s="45"/>
      <c r="L67" s="45">
        <f t="shared" si="11"/>
        <v>8610000</v>
      </c>
    </row>
    <row r="68" spans="1:12" ht="13.5">
      <c r="A68" s="16" t="s">
        <v>51</v>
      </c>
      <c r="B68" s="44"/>
      <c r="C68" s="44">
        <v>2587000</v>
      </c>
      <c r="D68" s="44"/>
      <c r="E68" s="44">
        <f t="shared" si="10"/>
        <v>2587000</v>
      </c>
      <c r="F68" s="44"/>
      <c r="G68" s="44"/>
      <c r="H68" s="44">
        <f aca="true" t="shared" si="12" ref="H68:H79">SUM(F68:G68)</f>
        <v>0</v>
      </c>
      <c r="I68" s="51"/>
      <c r="J68" s="44"/>
      <c r="K68" s="45">
        <f>SUM(E68,H68,I68,I68:J68)</f>
        <v>2587000</v>
      </c>
      <c r="L68" s="45">
        <f t="shared" si="11"/>
        <v>2587000</v>
      </c>
    </row>
    <row r="69" spans="1:12" ht="13.5">
      <c r="A69" s="16" t="s">
        <v>185</v>
      </c>
      <c r="B69" s="44"/>
      <c r="C69" s="44">
        <v>10859000</v>
      </c>
      <c r="D69" s="44"/>
      <c r="E69" s="44">
        <f t="shared" si="10"/>
        <v>10859000</v>
      </c>
      <c r="F69" s="44"/>
      <c r="G69" s="44"/>
      <c r="H69" s="44">
        <f t="shared" si="12"/>
        <v>0</v>
      </c>
      <c r="I69" s="51"/>
      <c r="J69" s="44"/>
      <c r="K69" s="45">
        <f>SUM(E69,H69,I69,I69:J69)</f>
        <v>10859000</v>
      </c>
      <c r="L69" s="45">
        <f t="shared" si="11"/>
        <v>10859000</v>
      </c>
    </row>
    <row r="70" spans="1:12" ht="13.5">
      <c r="A70" s="16" t="s">
        <v>186</v>
      </c>
      <c r="B70" s="44"/>
      <c r="C70" s="44">
        <v>43000</v>
      </c>
      <c r="D70" s="44"/>
      <c r="E70" s="44">
        <f t="shared" si="10"/>
        <v>43000</v>
      </c>
      <c r="F70" s="44"/>
      <c r="G70" s="44"/>
      <c r="H70" s="44">
        <f t="shared" si="12"/>
        <v>0</v>
      </c>
      <c r="I70" s="51"/>
      <c r="J70" s="44"/>
      <c r="K70" s="45">
        <f>SUM(E70,H70,I70,I70:J70)</f>
        <v>43000</v>
      </c>
      <c r="L70" s="45">
        <f t="shared" si="11"/>
        <v>43000</v>
      </c>
    </row>
    <row r="71" spans="1:12" ht="13.5">
      <c r="A71" s="16" t="s">
        <v>187</v>
      </c>
      <c r="B71" s="44"/>
      <c r="C71" s="44">
        <v>15000</v>
      </c>
      <c r="D71" s="44"/>
      <c r="E71" s="44">
        <f t="shared" si="10"/>
        <v>15000</v>
      </c>
      <c r="F71" s="44"/>
      <c r="G71" s="44"/>
      <c r="H71" s="44">
        <f t="shared" si="12"/>
        <v>0</v>
      </c>
      <c r="I71" s="51"/>
      <c r="J71" s="44"/>
      <c r="K71" s="45">
        <f>SUM(E71,H71,I71,I71:J71)</f>
        <v>15000</v>
      </c>
      <c r="L71" s="45">
        <f t="shared" si="11"/>
        <v>15000</v>
      </c>
    </row>
    <row r="72" spans="1:12" ht="13.5">
      <c r="A72" s="16" t="s">
        <v>116</v>
      </c>
      <c r="B72" s="44"/>
      <c r="C72" s="44">
        <v>2013000</v>
      </c>
      <c r="D72" s="44"/>
      <c r="E72" s="44">
        <f t="shared" si="10"/>
        <v>2013000</v>
      </c>
      <c r="F72" s="44"/>
      <c r="G72" s="44"/>
      <c r="H72" s="44">
        <f t="shared" si="12"/>
        <v>0</v>
      </c>
      <c r="I72" s="51"/>
      <c r="J72" s="44"/>
      <c r="K72" s="45">
        <f>SUM(E72,H72,I72,I72:J72)</f>
        <v>2013000</v>
      </c>
      <c r="L72" s="45">
        <f t="shared" si="11"/>
        <v>2013000</v>
      </c>
    </row>
    <row r="73" spans="1:12" ht="13.5">
      <c r="A73" s="16" t="s">
        <v>174</v>
      </c>
      <c r="B73" s="44"/>
      <c r="C73" s="44">
        <v>161000</v>
      </c>
      <c r="D73" s="44"/>
      <c r="E73" s="44">
        <f aca="true" t="shared" si="13" ref="E73:E79">SUM(B73:D73)</f>
        <v>161000</v>
      </c>
      <c r="F73" s="44"/>
      <c r="G73" s="44"/>
      <c r="H73" s="44">
        <f t="shared" si="12"/>
        <v>0</v>
      </c>
      <c r="I73" s="51"/>
      <c r="J73" s="44"/>
      <c r="K73" s="45"/>
      <c r="L73" s="45">
        <f t="shared" si="11"/>
        <v>161000</v>
      </c>
    </row>
    <row r="74" spans="1:12" ht="13.5">
      <c r="A74" s="16" t="s">
        <v>30</v>
      </c>
      <c r="B74" s="44"/>
      <c r="C74" s="44">
        <v>361000</v>
      </c>
      <c r="D74" s="44"/>
      <c r="E74" s="44">
        <f t="shared" si="13"/>
        <v>361000</v>
      </c>
      <c r="F74" s="44"/>
      <c r="G74" s="44"/>
      <c r="H74" s="44">
        <f t="shared" si="12"/>
        <v>0</v>
      </c>
      <c r="I74" s="51"/>
      <c r="J74" s="44"/>
      <c r="K74" s="45">
        <f aca="true" t="shared" si="14" ref="K74:K79">SUM(E74,H74,I74,I74:J74)</f>
        <v>361000</v>
      </c>
      <c r="L74" s="45">
        <f t="shared" si="11"/>
        <v>361000</v>
      </c>
    </row>
    <row r="75" spans="1:12" ht="13.5">
      <c r="A75" s="16" t="s">
        <v>175</v>
      </c>
      <c r="B75" s="44"/>
      <c r="C75" s="44">
        <v>1241000</v>
      </c>
      <c r="D75" s="44"/>
      <c r="E75" s="44">
        <f t="shared" si="13"/>
        <v>1241000</v>
      </c>
      <c r="F75" s="44"/>
      <c r="G75" s="44"/>
      <c r="H75" s="44">
        <f t="shared" si="12"/>
        <v>0</v>
      </c>
      <c r="I75" s="51"/>
      <c r="J75" s="44"/>
      <c r="K75" s="45">
        <f t="shared" si="14"/>
        <v>1241000</v>
      </c>
      <c r="L75" s="45">
        <f t="shared" si="11"/>
        <v>1241000</v>
      </c>
    </row>
    <row r="76" spans="1:12" ht="13.5">
      <c r="A76" s="16" t="s">
        <v>47</v>
      </c>
      <c r="B76" s="44"/>
      <c r="C76" s="44">
        <v>185000</v>
      </c>
      <c r="D76" s="44"/>
      <c r="E76" s="44">
        <f t="shared" si="13"/>
        <v>185000</v>
      </c>
      <c r="F76" s="44"/>
      <c r="G76" s="44"/>
      <c r="H76" s="44">
        <f t="shared" si="12"/>
        <v>0</v>
      </c>
      <c r="I76" s="51"/>
      <c r="J76" s="44"/>
      <c r="K76" s="45">
        <f t="shared" si="14"/>
        <v>185000</v>
      </c>
      <c r="L76" s="45">
        <f t="shared" si="11"/>
        <v>185000</v>
      </c>
    </row>
    <row r="77" spans="1:12" ht="13.5">
      <c r="A77" s="16" t="s">
        <v>45</v>
      </c>
      <c r="B77" s="44"/>
      <c r="C77" s="44">
        <v>14454000</v>
      </c>
      <c r="D77" s="44"/>
      <c r="E77" s="44">
        <f t="shared" si="13"/>
        <v>14454000</v>
      </c>
      <c r="F77" s="44"/>
      <c r="G77" s="44"/>
      <c r="H77" s="44">
        <f t="shared" si="12"/>
        <v>0</v>
      </c>
      <c r="I77" s="51"/>
      <c r="J77" s="44"/>
      <c r="K77" s="45">
        <f t="shared" si="14"/>
        <v>14454000</v>
      </c>
      <c r="L77" s="45">
        <f t="shared" si="11"/>
        <v>14454000</v>
      </c>
    </row>
    <row r="78" spans="1:12" ht="13.5">
      <c r="A78" s="16" t="s">
        <v>188</v>
      </c>
      <c r="B78" s="44"/>
      <c r="C78" s="44">
        <v>15000</v>
      </c>
      <c r="D78" s="44"/>
      <c r="E78" s="44">
        <f t="shared" si="13"/>
        <v>15000</v>
      </c>
      <c r="F78" s="44"/>
      <c r="G78" s="44"/>
      <c r="H78" s="44">
        <f t="shared" si="12"/>
        <v>0</v>
      </c>
      <c r="I78" s="51"/>
      <c r="J78" s="44"/>
      <c r="K78" s="45">
        <f t="shared" si="14"/>
        <v>15000</v>
      </c>
      <c r="L78" s="45">
        <f t="shared" si="11"/>
        <v>15000</v>
      </c>
    </row>
    <row r="79" spans="1:12" ht="13.5">
      <c r="A79" s="16" t="s">
        <v>189</v>
      </c>
      <c r="B79" s="44"/>
      <c r="C79" s="44">
        <v>206000</v>
      </c>
      <c r="D79" s="44"/>
      <c r="E79" s="44">
        <f t="shared" si="13"/>
        <v>206000</v>
      </c>
      <c r="F79" s="44"/>
      <c r="G79" s="44"/>
      <c r="H79" s="44">
        <f t="shared" si="12"/>
        <v>0</v>
      </c>
      <c r="I79" s="51"/>
      <c r="J79" s="44"/>
      <c r="K79" s="45">
        <f t="shared" si="14"/>
        <v>206000</v>
      </c>
      <c r="L79" s="45">
        <f t="shared" si="11"/>
        <v>206000</v>
      </c>
    </row>
    <row r="80" spans="1:12" ht="13.5">
      <c r="A80" s="16" t="s">
        <v>190</v>
      </c>
      <c r="B80" s="44"/>
      <c r="C80" s="44">
        <v>185000</v>
      </c>
      <c r="D80" s="44"/>
      <c r="E80" s="44">
        <f>SUM(B80:D80)</f>
        <v>185000</v>
      </c>
      <c r="F80" s="44"/>
      <c r="G80" s="44"/>
      <c r="H80" s="44">
        <f>SUM(F80:G80)</f>
        <v>0</v>
      </c>
      <c r="I80" s="51"/>
      <c r="J80" s="44"/>
      <c r="K80" s="45">
        <f>SUM(E80,H80,I80,I80:J80)</f>
        <v>185000</v>
      </c>
      <c r="L80" s="45">
        <f>SUM(E80,H80)</f>
        <v>185000</v>
      </c>
    </row>
    <row r="81" spans="1:12" ht="13.5">
      <c r="A81" s="16" t="s">
        <v>119</v>
      </c>
      <c r="B81" s="44"/>
      <c r="C81" s="44">
        <v>1652000</v>
      </c>
      <c r="D81" s="44"/>
      <c r="E81" s="44">
        <f>SUM(B81:D81)</f>
        <v>1652000</v>
      </c>
      <c r="F81" s="44"/>
      <c r="G81" s="44"/>
      <c r="H81" s="44">
        <f>SUM(F81:G81)</f>
        <v>0</v>
      </c>
      <c r="I81" s="51"/>
      <c r="J81" s="44"/>
      <c r="K81" s="45">
        <f>SUM(E81,H81,I81,I81:J81)</f>
        <v>1652000</v>
      </c>
      <c r="L81" s="45">
        <f>SUM(E81,H81)</f>
        <v>1652000</v>
      </c>
    </row>
    <row r="82" spans="1:12" ht="13.5">
      <c r="A82" s="16" t="s">
        <v>181</v>
      </c>
      <c r="B82" s="44"/>
      <c r="C82" s="44">
        <v>676000</v>
      </c>
      <c r="D82" s="44"/>
      <c r="E82" s="44">
        <f>SUM(B82:D82)</f>
        <v>676000</v>
      </c>
      <c r="F82" s="44"/>
      <c r="G82" s="44"/>
      <c r="H82" s="44">
        <f>SUM(F82:G82)</f>
        <v>0</v>
      </c>
      <c r="I82" s="51"/>
      <c r="J82" s="44"/>
      <c r="K82" s="45">
        <f>SUM(E82,H82,I82,I82:J82)</f>
        <v>676000</v>
      </c>
      <c r="L82" s="45">
        <f>SUM(E82,H82)</f>
        <v>676000</v>
      </c>
    </row>
    <row r="83" spans="1:12" ht="13.5">
      <c r="A83" s="16" t="s">
        <v>191</v>
      </c>
      <c r="B83" s="44"/>
      <c r="C83" s="44"/>
      <c r="D83" s="44"/>
      <c r="E83" s="44"/>
      <c r="F83" s="44"/>
      <c r="G83" s="44"/>
      <c r="H83" s="44"/>
      <c r="I83" s="51"/>
      <c r="J83" s="44"/>
      <c r="K83" s="45"/>
      <c r="L83" s="45"/>
    </row>
    <row r="84" spans="1:12" ht="13.5">
      <c r="A84" s="16" t="s">
        <v>183</v>
      </c>
      <c r="B84" s="44"/>
      <c r="C84" s="44">
        <v>6541000</v>
      </c>
      <c r="D84" s="44"/>
      <c r="E84" s="44">
        <f aca="true" t="shared" si="15" ref="E84:E94">SUM(B84:D84)</f>
        <v>6541000</v>
      </c>
      <c r="F84" s="44"/>
      <c r="G84" s="44"/>
      <c r="H84" s="44">
        <f>SUM(F84:G84)</f>
        <v>0</v>
      </c>
      <c r="I84" s="51"/>
      <c r="J84" s="44"/>
      <c r="K84" s="45">
        <f>SUM(E84,H84,I84,I84:J84)</f>
        <v>6541000</v>
      </c>
      <c r="L84" s="45">
        <f aca="true" t="shared" si="16" ref="L84:L94">SUM(E84,H84)</f>
        <v>6541000</v>
      </c>
    </row>
    <row r="85" spans="1:12" ht="13.5">
      <c r="A85" s="16" t="s">
        <v>51</v>
      </c>
      <c r="B85" s="44"/>
      <c r="C85" s="44">
        <v>414000</v>
      </c>
      <c r="D85" s="44"/>
      <c r="E85" s="44">
        <f t="shared" si="15"/>
        <v>414000</v>
      </c>
      <c r="F85" s="44"/>
      <c r="G85" s="44"/>
      <c r="H85" s="44">
        <f aca="true" t="shared" si="17" ref="H85:H94">SUM(F85:G85)</f>
        <v>0</v>
      </c>
      <c r="I85" s="51"/>
      <c r="J85" s="44"/>
      <c r="K85" s="45">
        <f>SUM(E85,H85,I85,I85:J85)</f>
        <v>414000</v>
      </c>
      <c r="L85" s="45">
        <f t="shared" si="16"/>
        <v>414000</v>
      </c>
    </row>
    <row r="86" spans="1:12" ht="13.5">
      <c r="A86" s="16" t="s">
        <v>185</v>
      </c>
      <c r="B86" s="44"/>
      <c r="C86" s="44">
        <v>12000</v>
      </c>
      <c r="D86" s="44"/>
      <c r="E86" s="44">
        <f t="shared" si="15"/>
        <v>12000</v>
      </c>
      <c r="F86" s="44"/>
      <c r="G86" s="44"/>
      <c r="H86" s="44">
        <f t="shared" si="17"/>
        <v>0</v>
      </c>
      <c r="I86" s="51"/>
      <c r="J86" s="44"/>
      <c r="K86" s="45">
        <f>SUM(E86,H86,I86,I86:J86)</f>
        <v>12000</v>
      </c>
      <c r="L86" s="45">
        <f t="shared" si="16"/>
        <v>12000</v>
      </c>
    </row>
    <row r="87" spans="1:12" ht="13.5">
      <c r="A87" s="16" t="s">
        <v>186</v>
      </c>
      <c r="B87" s="44"/>
      <c r="C87" s="44">
        <v>149000</v>
      </c>
      <c r="D87" s="44"/>
      <c r="E87" s="44">
        <f t="shared" si="15"/>
        <v>149000</v>
      </c>
      <c r="F87" s="44"/>
      <c r="G87" s="44"/>
      <c r="H87" s="44">
        <f t="shared" si="17"/>
        <v>0</v>
      </c>
      <c r="I87" s="51"/>
      <c r="J87" s="44"/>
      <c r="K87" s="45">
        <f>SUM(E87,H87,I87,I87:J87)</f>
        <v>149000</v>
      </c>
      <c r="L87" s="45">
        <f t="shared" si="16"/>
        <v>149000</v>
      </c>
    </row>
    <row r="88" spans="1:12" ht="13.5">
      <c r="A88" s="16" t="s">
        <v>116</v>
      </c>
      <c r="B88" s="44"/>
      <c r="C88" s="44">
        <v>428000</v>
      </c>
      <c r="D88" s="44"/>
      <c r="E88" s="44">
        <f t="shared" si="15"/>
        <v>428000</v>
      </c>
      <c r="F88" s="44"/>
      <c r="G88" s="44"/>
      <c r="H88" s="44">
        <f t="shared" si="17"/>
        <v>0</v>
      </c>
      <c r="I88" s="51"/>
      <c r="J88" s="44"/>
      <c r="K88" s="45">
        <f>SUM(E88,H88,I88,I88:J88)</f>
        <v>428000</v>
      </c>
      <c r="L88" s="45">
        <f t="shared" si="16"/>
        <v>428000</v>
      </c>
    </row>
    <row r="89" spans="1:12" ht="13.5">
      <c r="A89" s="16" t="s">
        <v>174</v>
      </c>
      <c r="B89" s="44"/>
      <c r="C89" s="44">
        <v>20000</v>
      </c>
      <c r="D89" s="44"/>
      <c r="E89" s="44">
        <f t="shared" si="15"/>
        <v>20000</v>
      </c>
      <c r="F89" s="44"/>
      <c r="G89" s="44"/>
      <c r="H89" s="44">
        <f t="shared" si="17"/>
        <v>0</v>
      </c>
      <c r="I89" s="51"/>
      <c r="J89" s="44"/>
      <c r="K89" s="45"/>
      <c r="L89" s="45">
        <f t="shared" si="16"/>
        <v>20000</v>
      </c>
    </row>
    <row r="90" spans="1:12" ht="13.5">
      <c r="A90" s="16" t="s">
        <v>175</v>
      </c>
      <c r="B90" s="44"/>
      <c r="C90" s="44">
        <v>273000</v>
      </c>
      <c r="D90" s="44"/>
      <c r="E90" s="44">
        <f t="shared" si="15"/>
        <v>273000</v>
      </c>
      <c r="F90" s="44"/>
      <c r="G90" s="44"/>
      <c r="H90" s="44">
        <f t="shared" si="17"/>
        <v>0</v>
      </c>
      <c r="I90" s="51"/>
      <c r="J90" s="44"/>
      <c r="K90" s="45">
        <f>SUM(E90,H90,I90,I90:J90)</f>
        <v>273000</v>
      </c>
      <c r="L90" s="45">
        <f t="shared" si="16"/>
        <v>273000</v>
      </c>
    </row>
    <row r="91" spans="1:12" ht="13.5">
      <c r="A91" s="16" t="s">
        <v>47</v>
      </c>
      <c r="B91" s="44"/>
      <c r="C91" s="44">
        <v>46000</v>
      </c>
      <c r="D91" s="44"/>
      <c r="E91" s="44">
        <f t="shared" si="15"/>
        <v>46000</v>
      </c>
      <c r="F91" s="44"/>
      <c r="G91" s="44"/>
      <c r="H91" s="44">
        <f t="shared" si="17"/>
        <v>0</v>
      </c>
      <c r="I91" s="51"/>
      <c r="J91" s="44"/>
      <c r="K91" s="45">
        <f>SUM(E91,H91,I91,I91:J91)</f>
        <v>46000</v>
      </c>
      <c r="L91" s="45">
        <f t="shared" si="16"/>
        <v>46000</v>
      </c>
    </row>
    <row r="92" spans="1:12" ht="13.5">
      <c r="A92" s="16" t="s">
        <v>45</v>
      </c>
      <c r="B92" s="44"/>
      <c r="C92" s="44">
        <v>5416000</v>
      </c>
      <c r="D92" s="44"/>
      <c r="E92" s="44">
        <f t="shared" si="15"/>
        <v>5416000</v>
      </c>
      <c r="F92" s="44"/>
      <c r="G92" s="44"/>
      <c r="H92" s="44">
        <f t="shared" si="17"/>
        <v>0</v>
      </c>
      <c r="I92" s="51"/>
      <c r="J92" s="44"/>
      <c r="K92" s="45">
        <f>SUM(E92,H92,I92,I92:J92)</f>
        <v>5416000</v>
      </c>
      <c r="L92" s="45">
        <f t="shared" si="16"/>
        <v>5416000</v>
      </c>
    </row>
    <row r="93" spans="1:12" ht="13.5">
      <c r="A93" s="16" t="s">
        <v>190</v>
      </c>
      <c r="B93" s="44"/>
      <c r="C93" s="44">
        <v>42000</v>
      </c>
      <c r="D93" s="44"/>
      <c r="E93" s="44">
        <f t="shared" si="15"/>
        <v>42000</v>
      </c>
      <c r="F93" s="44"/>
      <c r="G93" s="44"/>
      <c r="H93" s="44">
        <f t="shared" si="17"/>
        <v>0</v>
      </c>
      <c r="I93" s="51"/>
      <c r="J93" s="44"/>
      <c r="K93" s="45">
        <f>SUM(E93,H93,I93,I93:J93)</f>
        <v>42000</v>
      </c>
      <c r="L93" s="45">
        <f t="shared" si="16"/>
        <v>42000</v>
      </c>
    </row>
    <row r="94" spans="1:12" ht="13.5">
      <c r="A94" s="16" t="s">
        <v>119</v>
      </c>
      <c r="B94" s="44"/>
      <c r="C94" s="44">
        <v>74000</v>
      </c>
      <c r="D94" s="44"/>
      <c r="E94" s="44">
        <f t="shared" si="15"/>
        <v>74000</v>
      </c>
      <c r="F94" s="44"/>
      <c r="G94" s="44"/>
      <c r="H94" s="44">
        <f t="shared" si="17"/>
        <v>0</v>
      </c>
      <c r="I94" s="51"/>
      <c r="J94" s="44"/>
      <c r="K94" s="45">
        <f>SUM(E94,H94,I94,I94:J94)</f>
        <v>74000</v>
      </c>
      <c r="L94" s="45">
        <f t="shared" si="16"/>
        <v>74000</v>
      </c>
    </row>
    <row r="95" spans="1:12" ht="13.5">
      <c r="A95" s="16" t="s">
        <v>192</v>
      </c>
      <c r="B95" s="44"/>
      <c r="C95" s="44"/>
      <c r="D95" s="44"/>
      <c r="E95" s="44"/>
      <c r="F95" s="44"/>
      <c r="G95" s="44"/>
      <c r="H95" s="44"/>
      <c r="I95" s="51"/>
      <c r="J95" s="44"/>
      <c r="K95" s="45"/>
      <c r="L95" s="45"/>
    </row>
    <row r="96" spans="1:12" ht="13.5">
      <c r="A96" s="16" t="s">
        <v>183</v>
      </c>
      <c r="B96" s="44" t="e">
        <f>#REF!</f>
        <v>#REF!</v>
      </c>
      <c r="C96" s="44" t="e">
        <f>#REF!</f>
        <v>#REF!</v>
      </c>
      <c r="D96" s="44"/>
      <c r="E96" s="44" t="e">
        <f aca="true" t="shared" si="18" ref="E96:E106">SUM(B96:D96)</f>
        <v>#REF!</v>
      </c>
      <c r="F96" s="44" t="e">
        <f>#REF!</f>
        <v>#REF!</v>
      </c>
      <c r="G96" s="44"/>
      <c r="H96" s="44" t="e">
        <f>SUM(F96:G96)</f>
        <v>#REF!</v>
      </c>
      <c r="I96" s="51"/>
      <c r="J96" s="44"/>
      <c r="K96" s="45" t="e">
        <f aca="true" t="shared" si="19" ref="K96:K115">SUM(E96,H96,I96,I96:J96)</f>
        <v>#REF!</v>
      </c>
      <c r="L96" s="45" t="e">
        <f aca="true" t="shared" si="20" ref="L96:L106">SUM(E96,H96)</f>
        <v>#REF!</v>
      </c>
    </row>
    <row r="97" spans="1:12" ht="13.5">
      <c r="A97" s="73" t="s">
        <v>184</v>
      </c>
      <c r="B97" s="44" t="e">
        <f>#REF!</f>
        <v>#REF!</v>
      </c>
      <c r="C97" s="44" t="e">
        <f>#REF!</f>
        <v>#REF!</v>
      </c>
      <c r="D97" s="44"/>
      <c r="E97" s="44" t="e">
        <f>SUM(B97:D97)</f>
        <v>#REF!</v>
      </c>
      <c r="F97" s="44" t="e">
        <f>#REF!</f>
        <v>#REF!</v>
      </c>
      <c r="G97" s="44"/>
      <c r="H97" s="44" t="e">
        <f>SUM(F97:G97)</f>
        <v>#REF!</v>
      </c>
      <c r="I97" s="51"/>
      <c r="J97" s="44"/>
      <c r="K97" s="45" t="e">
        <f t="shared" si="19"/>
        <v>#REF!</v>
      </c>
      <c r="L97" s="45" t="e">
        <f>SUM(E97,H97)</f>
        <v>#REF!</v>
      </c>
    </row>
    <row r="98" spans="1:12" ht="13.5">
      <c r="A98" s="16" t="s">
        <v>155</v>
      </c>
      <c r="B98" s="44" t="e">
        <f>#REF!</f>
        <v>#REF!</v>
      </c>
      <c r="C98" s="44" t="e">
        <f>#REF!</f>
        <v>#REF!</v>
      </c>
      <c r="D98" s="44"/>
      <c r="E98" s="44" t="e">
        <f t="shared" si="18"/>
        <v>#REF!</v>
      </c>
      <c r="F98" s="44" t="e">
        <f>#REF!</f>
        <v>#REF!</v>
      </c>
      <c r="G98" s="44"/>
      <c r="H98" s="44" t="e">
        <f aca="true" t="shared" si="21" ref="H98:H106">SUM(F98:G98)</f>
        <v>#REF!</v>
      </c>
      <c r="I98" s="51"/>
      <c r="J98" s="44"/>
      <c r="K98" s="45" t="e">
        <f t="shared" si="19"/>
        <v>#REF!</v>
      </c>
      <c r="L98" s="45" t="e">
        <f t="shared" si="20"/>
        <v>#REF!</v>
      </c>
    </row>
    <row r="99" spans="1:12" ht="13.5">
      <c r="A99" s="16" t="s">
        <v>193</v>
      </c>
      <c r="B99" s="44" t="e">
        <f>#REF!</f>
        <v>#REF!</v>
      </c>
      <c r="C99" s="44" t="e">
        <f>#REF!</f>
        <v>#REF!</v>
      </c>
      <c r="D99" s="44"/>
      <c r="E99" s="44" t="e">
        <f t="shared" si="18"/>
        <v>#REF!</v>
      </c>
      <c r="F99" s="44" t="e">
        <f>#REF!</f>
        <v>#REF!</v>
      </c>
      <c r="G99" s="44"/>
      <c r="H99" s="44" t="e">
        <f t="shared" si="21"/>
        <v>#REF!</v>
      </c>
      <c r="I99" s="51"/>
      <c r="J99" s="44"/>
      <c r="K99" s="45" t="e">
        <f t="shared" si="19"/>
        <v>#REF!</v>
      </c>
      <c r="L99" s="45" t="e">
        <f t="shared" si="20"/>
        <v>#REF!</v>
      </c>
    </row>
    <row r="100" spans="1:12" ht="13.5">
      <c r="A100" s="16" t="s">
        <v>51</v>
      </c>
      <c r="B100" s="44" t="e">
        <f>#REF!</f>
        <v>#REF!</v>
      </c>
      <c r="C100" s="44" t="e">
        <f>#REF!</f>
        <v>#REF!</v>
      </c>
      <c r="D100" s="44"/>
      <c r="E100" s="44" t="e">
        <f t="shared" si="18"/>
        <v>#REF!</v>
      </c>
      <c r="F100" s="44" t="e">
        <f>#REF!</f>
        <v>#REF!</v>
      </c>
      <c r="G100" s="44"/>
      <c r="H100" s="44" t="e">
        <f t="shared" si="21"/>
        <v>#REF!</v>
      </c>
      <c r="I100" s="51"/>
      <c r="J100" s="44"/>
      <c r="K100" s="45" t="e">
        <f t="shared" si="19"/>
        <v>#REF!</v>
      </c>
      <c r="L100" s="45" t="e">
        <f t="shared" si="20"/>
        <v>#REF!</v>
      </c>
    </row>
    <row r="101" spans="1:12" ht="13.5">
      <c r="A101" s="73" t="s">
        <v>185</v>
      </c>
      <c r="B101" s="44" t="e">
        <f>#REF!</f>
        <v>#REF!</v>
      </c>
      <c r="C101" s="44" t="e">
        <f>#REF!</f>
        <v>#REF!</v>
      </c>
      <c r="D101" s="44"/>
      <c r="E101" s="44" t="e">
        <f>SUM(B101:D101)</f>
        <v>#REF!</v>
      </c>
      <c r="F101" s="44" t="e">
        <f>#REF!</f>
        <v>#REF!</v>
      </c>
      <c r="G101" s="44"/>
      <c r="H101" s="44" t="e">
        <f>SUM(F101:G101)</f>
        <v>#REF!</v>
      </c>
      <c r="I101" s="51"/>
      <c r="J101" s="44"/>
      <c r="K101" s="45" t="e">
        <f t="shared" si="19"/>
        <v>#REF!</v>
      </c>
      <c r="L101" s="45" t="e">
        <f>SUM(E101,H101)</f>
        <v>#REF!</v>
      </c>
    </row>
    <row r="102" spans="1:12" ht="13.5">
      <c r="A102" s="16" t="s">
        <v>186</v>
      </c>
      <c r="B102" s="44" t="e">
        <f>#REF!</f>
        <v>#REF!</v>
      </c>
      <c r="C102" s="44" t="e">
        <f>#REF!</f>
        <v>#REF!</v>
      </c>
      <c r="D102" s="44"/>
      <c r="E102" s="44" t="e">
        <f t="shared" si="18"/>
        <v>#REF!</v>
      </c>
      <c r="F102" s="44" t="e">
        <f>#REF!</f>
        <v>#REF!</v>
      </c>
      <c r="G102" s="44"/>
      <c r="H102" s="44" t="e">
        <f t="shared" si="21"/>
        <v>#REF!</v>
      </c>
      <c r="I102" s="51"/>
      <c r="J102" s="44"/>
      <c r="K102" s="45" t="e">
        <f t="shared" si="19"/>
        <v>#REF!</v>
      </c>
      <c r="L102" s="45" t="e">
        <f t="shared" si="20"/>
        <v>#REF!</v>
      </c>
    </row>
    <row r="103" spans="1:12" ht="13.5">
      <c r="A103" s="16" t="s">
        <v>194</v>
      </c>
      <c r="B103" s="44" t="e">
        <f>#REF!</f>
        <v>#REF!</v>
      </c>
      <c r="C103" s="44" t="e">
        <f>#REF!</f>
        <v>#REF!</v>
      </c>
      <c r="D103" s="44"/>
      <c r="E103" s="44" t="e">
        <f t="shared" si="18"/>
        <v>#REF!</v>
      </c>
      <c r="F103" s="44" t="e">
        <f>#REF!</f>
        <v>#REF!</v>
      </c>
      <c r="G103" s="44"/>
      <c r="H103" s="44" t="e">
        <f t="shared" si="21"/>
        <v>#REF!</v>
      </c>
      <c r="I103" s="51"/>
      <c r="J103" s="44"/>
      <c r="K103" s="45" t="e">
        <f t="shared" si="19"/>
        <v>#REF!</v>
      </c>
      <c r="L103" s="45" t="e">
        <f t="shared" si="20"/>
        <v>#REF!</v>
      </c>
    </row>
    <row r="104" spans="1:12" ht="13.5">
      <c r="A104" s="16" t="s">
        <v>195</v>
      </c>
      <c r="B104" s="44" t="e">
        <f>#REF!</f>
        <v>#REF!</v>
      </c>
      <c r="C104" s="44" t="e">
        <f>#REF!</f>
        <v>#REF!</v>
      </c>
      <c r="D104" s="44"/>
      <c r="E104" s="44" t="e">
        <f t="shared" si="18"/>
        <v>#REF!</v>
      </c>
      <c r="F104" s="44" t="e">
        <f>#REF!</f>
        <v>#REF!</v>
      </c>
      <c r="G104" s="44"/>
      <c r="H104" s="44" t="e">
        <f t="shared" si="21"/>
        <v>#REF!</v>
      </c>
      <c r="I104" s="51"/>
      <c r="J104" s="44"/>
      <c r="K104" s="45" t="e">
        <f t="shared" si="19"/>
        <v>#REF!</v>
      </c>
      <c r="L104" s="45" t="e">
        <f t="shared" si="20"/>
        <v>#REF!</v>
      </c>
    </row>
    <row r="105" spans="1:12" ht="13.5">
      <c r="A105" s="16" t="s">
        <v>174</v>
      </c>
      <c r="B105" s="44" t="e">
        <f>#REF!</f>
        <v>#REF!</v>
      </c>
      <c r="C105" s="44" t="e">
        <f>#REF!</f>
        <v>#REF!</v>
      </c>
      <c r="D105" s="44"/>
      <c r="E105" s="44" t="e">
        <f t="shared" si="18"/>
        <v>#REF!</v>
      </c>
      <c r="F105" s="44" t="e">
        <f>#REF!</f>
        <v>#REF!</v>
      </c>
      <c r="G105" s="44"/>
      <c r="H105" s="44" t="e">
        <f t="shared" si="21"/>
        <v>#REF!</v>
      </c>
      <c r="I105" s="51"/>
      <c r="J105" s="44"/>
      <c r="K105" s="45" t="e">
        <f t="shared" si="19"/>
        <v>#REF!</v>
      </c>
      <c r="L105" s="45" t="e">
        <f t="shared" si="20"/>
        <v>#REF!</v>
      </c>
    </row>
    <row r="106" spans="1:12" ht="13.5">
      <c r="A106" s="16" t="s">
        <v>30</v>
      </c>
      <c r="B106" s="44" t="e">
        <f>#REF!</f>
        <v>#REF!</v>
      </c>
      <c r="C106" s="44" t="e">
        <f>#REF!</f>
        <v>#REF!</v>
      </c>
      <c r="D106" s="44"/>
      <c r="E106" s="44" t="e">
        <f t="shared" si="18"/>
        <v>#REF!</v>
      </c>
      <c r="F106" s="44" t="e">
        <f>#REF!</f>
        <v>#REF!</v>
      </c>
      <c r="G106" s="44"/>
      <c r="H106" s="44" t="e">
        <f t="shared" si="21"/>
        <v>#REF!</v>
      </c>
      <c r="I106" s="51"/>
      <c r="J106" s="44"/>
      <c r="K106" s="45" t="e">
        <f t="shared" si="19"/>
        <v>#REF!</v>
      </c>
      <c r="L106" s="45" t="e">
        <f t="shared" si="20"/>
        <v>#REF!</v>
      </c>
    </row>
    <row r="107" spans="1:12" ht="13.5">
      <c r="A107" s="16" t="s">
        <v>55</v>
      </c>
      <c r="B107" s="44" t="e">
        <f>#REF!</f>
        <v>#REF!</v>
      </c>
      <c r="C107" s="44" t="e">
        <f>#REF!</f>
        <v>#REF!</v>
      </c>
      <c r="D107" s="44"/>
      <c r="E107" s="44" t="e">
        <f>SUM(B107:D107)</f>
        <v>#REF!</v>
      </c>
      <c r="F107" s="44" t="e">
        <f>#REF!</f>
        <v>#REF!</v>
      </c>
      <c r="G107" s="44"/>
      <c r="H107" s="44" t="e">
        <f>SUM(F107:G107)</f>
        <v>#REF!</v>
      </c>
      <c r="I107" s="51"/>
      <c r="J107" s="44"/>
      <c r="K107" s="45" t="e">
        <f>SUM(E107,H107,I107,I107:J107)</f>
        <v>#REF!</v>
      </c>
      <c r="L107" s="45" t="e">
        <f>SUM(E107,H107)</f>
        <v>#REF!</v>
      </c>
    </row>
    <row r="108" spans="1:12" ht="13.5">
      <c r="A108" s="16" t="s">
        <v>175</v>
      </c>
      <c r="B108" s="44" t="e">
        <f>#REF!</f>
        <v>#REF!</v>
      </c>
      <c r="C108" s="44" t="e">
        <f>#REF!</f>
        <v>#REF!</v>
      </c>
      <c r="D108" s="44"/>
      <c r="E108" s="44" t="e">
        <f aca="true" t="shared" si="22" ref="E108:E126">SUM(B108:D108)</f>
        <v>#REF!</v>
      </c>
      <c r="F108" s="44" t="e">
        <f>#REF!</f>
        <v>#REF!</v>
      </c>
      <c r="G108" s="44"/>
      <c r="H108" s="44" t="e">
        <f aca="true" t="shared" si="23" ref="H108:H126">SUM(F108:G108)</f>
        <v>#REF!</v>
      </c>
      <c r="I108" s="51"/>
      <c r="J108" s="44"/>
      <c r="K108" s="45" t="e">
        <f t="shared" si="19"/>
        <v>#REF!</v>
      </c>
      <c r="L108" s="45" t="e">
        <f aca="true" t="shared" si="24" ref="L108:L126">SUM(E108,H108)</f>
        <v>#REF!</v>
      </c>
    </row>
    <row r="109" spans="1:12" ht="13.5">
      <c r="A109" s="16" t="s">
        <v>47</v>
      </c>
      <c r="B109" s="44" t="e">
        <f>#REF!</f>
        <v>#REF!</v>
      </c>
      <c r="C109" s="44" t="e">
        <f>#REF!</f>
        <v>#REF!</v>
      </c>
      <c r="D109" s="44"/>
      <c r="E109" s="44" t="e">
        <f t="shared" si="22"/>
        <v>#REF!</v>
      </c>
      <c r="F109" s="44" t="e">
        <f>#REF!</f>
        <v>#REF!</v>
      </c>
      <c r="G109" s="44"/>
      <c r="H109" s="44" t="e">
        <f t="shared" si="23"/>
        <v>#REF!</v>
      </c>
      <c r="I109" s="51"/>
      <c r="J109" s="44"/>
      <c r="K109" s="45" t="e">
        <f t="shared" si="19"/>
        <v>#REF!</v>
      </c>
      <c r="L109" s="45" t="e">
        <f t="shared" si="24"/>
        <v>#REF!</v>
      </c>
    </row>
    <row r="110" spans="1:12" ht="13.5">
      <c r="A110" s="16" t="s">
        <v>45</v>
      </c>
      <c r="B110" s="44" t="e">
        <f>#REF!</f>
        <v>#REF!</v>
      </c>
      <c r="C110" s="44" t="e">
        <f>#REF!</f>
        <v>#REF!</v>
      </c>
      <c r="D110" s="44"/>
      <c r="E110" s="44" t="e">
        <f t="shared" si="22"/>
        <v>#REF!</v>
      </c>
      <c r="F110" s="44" t="e">
        <f>#REF!</f>
        <v>#REF!</v>
      </c>
      <c r="G110" s="44"/>
      <c r="H110" s="44" t="e">
        <f t="shared" si="23"/>
        <v>#REF!</v>
      </c>
      <c r="I110" s="51"/>
      <c r="J110" s="44"/>
      <c r="K110" s="45" t="e">
        <f t="shared" si="19"/>
        <v>#REF!</v>
      </c>
      <c r="L110" s="45" t="e">
        <f t="shared" si="24"/>
        <v>#REF!</v>
      </c>
    </row>
    <row r="111" spans="1:12" ht="13.5">
      <c r="A111" s="16" t="s">
        <v>188</v>
      </c>
      <c r="B111" s="44" t="e">
        <f>#REF!</f>
        <v>#REF!</v>
      </c>
      <c r="C111" s="44" t="e">
        <f>#REF!</f>
        <v>#REF!</v>
      </c>
      <c r="D111" s="44"/>
      <c r="E111" s="44" t="e">
        <f t="shared" si="22"/>
        <v>#REF!</v>
      </c>
      <c r="F111" s="44" t="e">
        <f>#REF!</f>
        <v>#REF!</v>
      </c>
      <c r="G111" s="44"/>
      <c r="H111" s="44" t="e">
        <f t="shared" si="23"/>
        <v>#REF!</v>
      </c>
      <c r="I111" s="51"/>
      <c r="J111" s="44"/>
      <c r="K111" s="45" t="e">
        <f t="shared" si="19"/>
        <v>#REF!</v>
      </c>
      <c r="L111" s="45" t="e">
        <f t="shared" si="24"/>
        <v>#REF!</v>
      </c>
    </row>
    <row r="112" spans="1:12" ht="13.5">
      <c r="A112" s="16" t="s">
        <v>189</v>
      </c>
      <c r="B112" s="44" t="e">
        <f>#REF!</f>
        <v>#REF!</v>
      </c>
      <c r="C112" s="44" t="e">
        <f>#REF!</f>
        <v>#REF!</v>
      </c>
      <c r="D112" s="44"/>
      <c r="E112" s="44" t="e">
        <f t="shared" si="22"/>
        <v>#REF!</v>
      </c>
      <c r="F112" s="44" t="e">
        <f>#REF!</f>
        <v>#REF!</v>
      </c>
      <c r="G112" s="44"/>
      <c r="H112" s="44" t="e">
        <f t="shared" si="23"/>
        <v>#REF!</v>
      </c>
      <c r="I112" s="51"/>
      <c r="J112" s="44"/>
      <c r="K112" s="45" t="e">
        <f t="shared" si="19"/>
        <v>#REF!</v>
      </c>
      <c r="L112" s="45" t="e">
        <f t="shared" si="24"/>
        <v>#REF!</v>
      </c>
    </row>
    <row r="113" spans="1:12" ht="13.5">
      <c r="A113" s="16" t="s">
        <v>180</v>
      </c>
      <c r="B113" s="44" t="e">
        <f>#REF!</f>
        <v>#REF!</v>
      </c>
      <c r="C113" s="44" t="e">
        <f>#REF!</f>
        <v>#REF!</v>
      </c>
      <c r="D113" s="44"/>
      <c r="E113" s="44" t="e">
        <f t="shared" si="22"/>
        <v>#REF!</v>
      </c>
      <c r="F113" s="44" t="e">
        <f>#REF!</f>
        <v>#REF!</v>
      </c>
      <c r="G113" s="44"/>
      <c r="H113" s="44" t="e">
        <f t="shared" si="23"/>
        <v>#REF!</v>
      </c>
      <c r="I113" s="51"/>
      <c r="J113" s="44"/>
      <c r="K113" s="45" t="e">
        <f t="shared" si="19"/>
        <v>#REF!</v>
      </c>
      <c r="L113" s="45" t="e">
        <f t="shared" si="24"/>
        <v>#REF!</v>
      </c>
    </row>
    <row r="114" spans="1:12" ht="13.5">
      <c r="A114" s="16" t="s">
        <v>181</v>
      </c>
      <c r="B114" s="44" t="e">
        <f>#REF!</f>
        <v>#REF!</v>
      </c>
      <c r="C114" s="44" t="e">
        <f>#REF!</f>
        <v>#REF!</v>
      </c>
      <c r="D114" s="44"/>
      <c r="E114" s="44" t="e">
        <f t="shared" si="22"/>
        <v>#REF!</v>
      </c>
      <c r="F114" s="44" t="e">
        <f>#REF!</f>
        <v>#REF!</v>
      </c>
      <c r="G114" s="44"/>
      <c r="H114" s="44" t="e">
        <f t="shared" si="23"/>
        <v>#REF!</v>
      </c>
      <c r="I114" s="51"/>
      <c r="J114" s="44"/>
      <c r="K114" s="45" t="e">
        <f t="shared" si="19"/>
        <v>#REF!</v>
      </c>
      <c r="L114" s="45" t="e">
        <f t="shared" si="24"/>
        <v>#REF!</v>
      </c>
    </row>
    <row r="115" spans="1:12" ht="13.5">
      <c r="A115" s="16" t="s">
        <v>177</v>
      </c>
      <c r="B115" s="44" t="e">
        <f>#REF!</f>
        <v>#REF!</v>
      </c>
      <c r="C115" s="44" t="e">
        <f>#REF!</f>
        <v>#REF!</v>
      </c>
      <c r="D115" s="44"/>
      <c r="E115" s="44" t="e">
        <f t="shared" si="22"/>
        <v>#REF!</v>
      </c>
      <c r="F115" s="44" t="e">
        <f>#REF!</f>
        <v>#REF!</v>
      </c>
      <c r="G115" s="44"/>
      <c r="H115" s="44" t="e">
        <f t="shared" si="23"/>
        <v>#REF!</v>
      </c>
      <c r="I115" s="51"/>
      <c r="J115" s="44"/>
      <c r="K115" s="45" t="e">
        <f t="shared" si="19"/>
        <v>#REF!</v>
      </c>
      <c r="L115" s="45" t="e">
        <f t="shared" si="24"/>
        <v>#REF!</v>
      </c>
    </row>
    <row r="116" spans="1:12" ht="13.5">
      <c r="A116" s="16" t="s">
        <v>197</v>
      </c>
      <c r="B116" s="44"/>
      <c r="C116" s="44"/>
      <c r="D116" s="44"/>
      <c r="E116" s="44"/>
      <c r="F116" s="44"/>
      <c r="G116" s="44"/>
      <c r="H116" s="44"/>
      <c r="I116" s="51"/>
      <c r="J116" s="44"/>
      <c r="K116" s="45"/>
      <c r="L116" s="45"/>
    </row>
    <row r="117" spans="1:12" ht="13.5">
      <c r="A117" s="16" t="s">
        <v>31</v>
      </c>
      <c r="B117" s="44" t="e">
        <f>#REF!</f>
        <v>#REF!</v>
      </c>
      <c r="C117" s="44" t="e">
        <f>#REF!</f>
        <v>#REF!</v>
      </c>
      <c r="D117" s="44"/>
      <c r="E117" s="44" t="e">
        <f aca="true" t="shared" si="25" ref="E117:E125">SUM(B117:D117)</f>
        <v>#REF!</v>
      </c>
      <c r="F117" s="44" t="e">
        <f>#REF!</f>
        <v>#REF!</v>
      </c>
      <c r="G117" s="44"/>
      <c r="H117" s="44" t="e">
        <f aca="true" t="shared" si="26" ref="H117:H125">SUM(F117:G117)</f>
        <v>#REF!</v>
      </c>
      <c r="I117" s="51"/>
      <c r="J117" s="44"/>
      <c r="K117" s="45" t="e">
        <f aca="true" t="shared" si="27" ref="K117:K125">SUM(E117,H117,I117,I117:J117)</f>
        <v>#REF!</v>
      </c>
      <c r="L117" s="45" t="e">
        <f aca="true" t="shared" si="28" ref="L117:L125">SUM(E117,H117)</f>
        <v>#REF!</v>
      </c>
    </row>
    <row r="118" spans="1:12" ht="13.5">
      <c r="A118" s="16" t="s">
        <v>33</v>
      </c>
      <c r="B118" s="44" t="e">
        <f>#REF!</f>
        <v>#REF!</v>
      </c>
      <c r="C118" s="44" t="e">
        <f>#REF!</f>
        <v>#REF!</v>
      </c>
      <c r="D118" s="44"/>
      <c r="E118" s="44" t="e">
        <f t="shared" si="25"/>
        <v>#REF!</v>
      </c>
      <c r="F118" s="44" t="e">
        <f>#REF!</f>
        <v>#REF!</v>
      </c>
      <c r="G118" s="44"/>
      <c r="H118" s="44" t="e">
        <f t="shared" si="26"/>
        <v>#REF!</v>
      </c>
      <c r="I118" s="51"/>
      <c r="J118" s="44"/>
      <c r="K118" s="45" t="e">
        <f t="shared" si="27"/>
        <v>#REF!</v>
      </c>
      <c r="L118" s="45" t="e">
        <f t="shared" si="28"/>
        <v>#REF!</v>
      </c>
    </row>
    <row r="119" spans="1:12" ht="13.5">
      <c r="A119" s="16" t="s">
        <v>150</v>
      </c>
      <c r="B119" s="44" t="e">
        <f>#REF!</f>
        <v>#REF!</v>
      </c>
      <c r="C119" s="44" t="e">
        <f>#REF!</f>
        <v>#REF!</v>
      </c>
      <c r="D119" s="44"/>
      <c r="E119" s="44" t="e">
        <f>SUM(B119:D119)</f>
        <v>#REF!</v>
      </c>
      <c r="F119" s="44" t="e">
        <f>#REF!</f>
        <v>#REF!</v>
      </c>
      <c r="G119" s="44"/>
      <c r="H119" s="44" t="e">
        <f>SUM(F119:G119)</f>
        <v>#REF!</v>
      </c>
      <c r="I119" s="51"/>
      <c r="J119" s="44"/>
      <c r="K119" s="45" t="e">
        <f>SUM(E119,H119,I119,I119:J119)</f>
        <v>#REF!</v>
      </c>
      <c r="L119" s="45" t="e">
        <f>SUM(E119,H119)</f>
        <v>#REF!</v>
      </c>
    </row>
    <row r="120" spans="1:12" ht="13.5">
      <c r="A120" s="16" t="s">
        <v>46</v>
      </c>
      <c r="B120" s="44" t="e">
        <f>#REF!</f>
        <v>#REF!</v>
      </c>
      <c r="C120" s="44" t="e">
        <f>#REF!</f>
        <v>#REF!</v>
      </c>
      <c r="D120" s="44"/>
      <c r="E120" s="44" t="e">
        <f t="shared" si="25"/>
        <v>#REF!</v>
      </c>
      <c r="F120" s="44" t="e">
        <f>#REF!</f>
        <v>#REF!</v>
      </c>
      <c r="G120" s="44"/>
      <c r="H120" s="44" t="e">
        <f t="shared" si="26"/>
        <v>#REF!</v>
      </c>
      <c r="I120" s="51"/>
      <c r="J120" s="44"/>
      <c r="K120" s="45" t="e">
        <f t="shared" si="27"/>
        <v>#REF!</v>
      </c>
      <c r="L120" s="45" t="e">
        <f t="shared" si="28"/>
        <v>#REF!</v>
      </c>
    </row>
    <row r="121" spans="1:12" ht="13.5">
      <c r="A121" s="16" t="s">
        <v>116</v>
      </c>
      <c r="B121" s="44" t="e">
        <f>#REF!</f>
        <v>#REF!</v>
      </c>
      <c r="C121" s="44" t="e">
        <f>#REF!</f>
        <v>#REF!</v>
      </c>
      <c r="D121" s="44"/>
      <c r="E121" s="44" t="e">
        <f t="shared" si="25"/>
        <v>#REF!</v>
      </c>
      <c r="F121" s="44" t="e">
        <f>#REF!</f>
        <v>#REF!</v>
      </c>
      <c r="G121" s="44"/>
      <c r="H121" s="44" t="e">
        <f t="shared" si="26"/>
        <v>#REF!</v>
      </c>
      <c r="I121" s="51"/>
      <c r="J121" s="44"/>
      <c r="K121" s="45" t="e">
        <f t="shared" si="27"/>
        <v>#REF!</v>
      </c>
      <c r="L121" s="45" t="e">
        <f t="shared" si="28"/>
        <v>#REF!</v>
      </c>
    </row>
    <row r="122" spans="1:12" ht="13.5">
      <c r="A122" s="16" t="s">
        <v>174</v>
      </c>
      <c r="B122" s="44" t="e">
        <f>#REF!</f>
        <v>#REF!</v>
      </c>
      <c r="C122" s="44" t="e">
        <f>#REF!</f>
        <v>#REF!</v>
      </c>
      <c r="D122" s="44"/>
      <c r="E122" s="44" t="e">
        <f t="shared" si="25"/>
        <v>#REF!</v>
      </c>
      <c r="F122" s="44" t="e">
        <f>#REF!</f>
        <v>#REF!</v>
      </c>
      <c r="G122" s="44"/>
      <c r="H122" s="44" t="e">
        <f t="shared" si="26"/>
        <v>#REF!</v>
      </c>
      <c r="I122" s="51"/>
      <c r="J122" s="44"/>
      <c r="K122" s="45" t="e">
        <f t="shared" si="27"/>
        <v>#REF!</v>
      </c>
      <c r="L122" s="45" t="e">
        <f t="shared" si="28"/>
        <v>#REF!</v>
      </c>
    </row>
    <row r="123" spans="1:12" ht="13.5">
      <c r="A123" s="16" t="s">
        <v>117</v>
      </c>
      <c r="B123" s="44" t="e">
        <f>#REF!</f>
        <v>#REF!</v>
      </c>
      <c r="C123" s="44" t="e">
        <f>#REF!</f>
        <v>#REF!</v>
      </c>
      <c r="D123" s="44"/>
      <c r="E123" s="44" t="e">
        <f t="shared" si="25"/>
        <v>#REF!</v>
      </c>
      <c r="F123" s="44" t="e">
        <f>#REF!</f>
        <v>#REF!</v>
      </c>
      <c r="G123" s="44"/>
      <c r="H123" s="44" t="e">
        <f t="shared" si="26"/>
        <v>#REF!</v>
      </c>
      <c r="I123" s="51"/>
      <c r="J123" s="44"/>
      <c r="K123" s="45" t="e">
        <f t="shared" si="27"/>
        <v>#REF!</v>
      </c>
      <c r="L123" s="45" t="e">
        <f t="shared" si="28"/>
        <v>#REF!</v>
      </c>
    </row>
    <row r="124" spans="1:12" ht="13.5">
      <c r="A124" s="16" t="s">
        <v>47</v>
      </c>
      <c r="B124" s="44" t="e">
        <f>#REF!</f>
        <v>#REF!</v>
      </c>
      <c r="C124" s="44" t="e">
        <f>#REF!</f>
        <v>#REF!</v>
      </c>
      <c r="D124" s="44"/>
      <c r="E124" s="44" t="e">
        <f t="shared" si="25"/>
        <v>#REF!</v>
      </c>
      <c r="F124" s="44" t="e">
        <f>#REF!</f>
        <v>#REF!</v>
      </c>
      <c r="G124" s="44"/>
      <c r="H124" s="44" t="e">
        <f t="shared" si="26"/>
        <v>#REF!</v>
      </c>
      <c r="I124" s="51"/>
      <c r="J124" s="44"/>
      <c r="K124" s="45" t="e">
        <f t="shared" si="27"/>
        <v>#REF!</v>
      </c>
      <c r="L124" s="45" t="e">
        <f t="shared" si="28"/>
        <v>#REF!</v>
      </c>
    </row>
    <row r="125" spans="1:12" ht="13.5">
      <c r="A125" s="16" t="s">
        <v>48</v>
      </c>
      <c r="B125" s="44" t="e">
        <f>#REF!</f>
        <v>#REF!</v>
      </c>
      <c r="C125" s="44" t="e">
        <f>#REF!</f>
        <v>#REF!</v>
      </c>
      <c r="D125" s="44"/>
      <c r="E125" s="44" t="e">
        <f t="shared" si="25"/>
        <v>#REF!</v>
      </c>
      <c r="F125" s="44" t="e">
        <f>#REF!</f>
        <v>#REF!</v>
      </c>
      <c r="G125" s="44"/>
      <c r="H125" s="44" t="e">
        <f t="shared" si="26"/>
        <v>#REF!</v>
      </c>
      <c r="I125" s="51"/>
      <c r="J125" s="44"/>
      <c r="K125" s="45" t="e">
        <f t="shared" si="27"/>
        <v>#REF!</v>
      </c>
      <c r="L125" s="45" t="e">
        <f t="shared" si="28"/>
        <v>#REF!</v>
      </c>
    </row>
    <row r="126" spans="1:12" ht="13.5">
      <c r="A126" s="18" t="s">
        <v>81</v>
      </c>
      <c r="B126" s="2" t="e">
        <f>SUM(B34:B125)</f>
        <v>#REF!</v>
      </c>
      <c r="C126" s="2" t="e">
        <f>SUM(C34:C125)</f>
        <v>#REF!</v>
      </c>
      <c r="D126" s="2">
        <f>SUM(D34:D115)</f>
        <v>0</v>
      </c>
      <c r="E126" s="2" t="e">
        <f t="shared" si="22"/>
        <v>#REF!</v>
      </c>
      <c r="F126" s="2" t="e">
        <f>SUM(F34:F125)</f>
        <v>#REF!</v>
      </c>
      <c r="G126" s="2">
        <f>SUM(G36:G115)</f>
        <v>0</v>
      </c>
      <c r="H126" s="2" t="e">
        <f t="shared" si="23"/>
        <v>#REF!</v>
      </c>
      <c r="I126" s="60">
        <f>SUM(I36:I115)</f>
        <v>0</v>
      </c>
      <c r="J126" s="2">
        <f>SUM(J34:J115)</f>
        <v>0</v>
      </c>
      <c r="K126" s="3" t="e">
        <f>SUM(E126,H126,I126:J126)</f>
        <v>#REF!</v>
      </c>
      <c r="L126" s="3" t="e">
        <f t="shared" si="24"/>
        <v>#REF!</v>
      </c>
    </row>
    <row r="127" spans="1:12" ht="13.5">
      <c r="A127" s="16" t="s">
        <v>58</v>
      </c>
      <c r="B127" s="57"/>
      <c r="C127" s="57"/>
      <c r="D127" s="57"/>
      <c r="E127" s="57"/>
      <c r="F127" s="57"/>
      <c r="G127" s="57"/>
      <c r="H127" s="57"/>
      <c r="I127" s="58"/>
      <c r="J127" s="58"/>
      <c r="K127" s="59">
        <f>SUM(B127:J127)</f>
        <v>0</v>
      </c>
      <c r="L127" s="59"/>
    </row>
    <row r="128" spans="1:12" ht="13.5">
      <c r="A128" s="16" t="s">
        <v>31</v>
      </c>
      <c r="B128" s="51"/>
      <c r="C128" s="51"/>
      <c r="D128" s="51"/>
      <c r="E128" s="51"/>
      <c r="F128" s="51"/>
      <c r="G128" s="51"/>
      <c r="H128" s="51"/>
      <c r="I128" s="44" t="e">
        <f>#REF!</f>
        <v>#REF!</v>
      </c>
      <c r="J128" s="44"/>
      <c r="K128" s="45" t="e">
        <f>SUM(E128,H128,I128:J128)</f>
        <v>#REF!</v>
      </c>
      <c r="L128" s="45" t="e">
        <f>SUM(I128:J128)</f>
        <v>#REF!</v>
      </c>
    </row>
    <row r="129" spans="1:12" ht="13.5">
      <c r="A129" s="16" t="s">
        <v>32</v>
      </c>
      <c r="B129" s="51"/>
      <c r="C129" s="51"/>
      <c r="D129" s="51"/>
      <c r="E129" s="51"/>
      <c r="F129" s="51"/>
      <c r="G129" s="51"/>
      <c r="H129" s="51"/>
      <c r="I129" s="44">
        <v>15894000</v>
      </c>
      <c r="J129" s="44"/>
      <c r="K129" s="45">
        <f>SUM(E129,H129,I129:J129)</f>
        <v>15894000</v>
      </c>
      <c r="L129" s="45">
        <f>SUM(I129:J129)</f>
        <v>15894000</v>
      </c>
    </row>
    <row r="130" spans="1:12" ht="13.5">
      <c r="A130" s="16" t="s">
        <v>33</v>
      </c>
      <c r="B130" s="51"/>
      <c r="C130" s="51"/>
      <c r="D130" s="51"/>
      <c r="E130" s="51"/>
      <c r="F130" s="51"/>
      <c r="G130" s="51"/>
      <c r="H130" s="51"/>
      <c r="I130" s="44" t="e">
        <f>#REF!</f>
        <v>#REF!</v>
      </c>
      <c r="J130" s="44"/>
      <c r="K130" s="45"/>
      <c r="L130" s="45" t="e">
        <f>SUM(I130:J130)</f>
        <v>#REF!</v>
      </c>
    </row>
    <row r="131" spans="1:12" ht="13.5">
      <c r="A131" s="16" t="s">
        <v>150</v>
      </c>
      <c r="B131" s="51"/>
      <c r="C131" s="51"/>
      <c r="D131" s="51"/>
      <c r="E131" s="51"/>
      <c r="F131" s="51"/>
      <c r="G131" s="51"/>
      <c r="H131" s="51"/>
      <c r="I131" s="44" t="e">
        <f>#REF!</f>
        <v>#REF!</v>
      </c>
      <c r="J131" s="44"/>
      <c r="K131" s="45"/>
      <c r="L131" s="45" t="e">
        <f>SUM(I131:J131)</f>
        <v>#REF!</v>
      </c>
    </row>
    <row r="132" spans="1:12" ht="13.5">
      <c r="A132" s="16" t="s">
        <v>184</v>
      </c>
      <c r="B132" s="51"/>
      <c r="C132" s="51"/>
      <c r="D132" s="51"/>
      <c r="E132" s="51"/>
      <c r="F132" s="51"/>
      <c r="G132" s="51"/>
      <c r="H132" s="51"/>
      <c r="I132" s="44">
        <v>969000</v>
      </c>
      <c r="J132" s="44"/>
      <c r="K132" s="45">
        <f>SUM(E132,H132,I132:J132)</f>
        <v>969000</v>
      </c>
      <c r="L132" s="45">
        <f aca="true" t="shared" si="29" ref="L132:L148">SUM(I132:J132)</f>
        <v>969000</v>
      </c>
    </row>
    <row r="133" spans="1:12" ht="13.5">
      <c r="A133" s="16" t="s">
        <v>155</v>
      </c>
      <c r="B133" s="51"/>
      <c r="C133" s="51"/>
      <c r="D133" s="51"/>
      <c r="E133" s="51"/>
      <c r="F133" s="51"/>
      <c r="G133" s="51"/>
      <c r="H133" s="51"/>
      <c r="I133" s="44">
        <v>30000</v>
      </c>
      <c r="J133" s="44"/>
      <c r="K133" s="45">
        <f>SUM(E133,H133,I133:J133)</f>
        <v>30000</v>
      </c>
      <c r="L133" s="45">
        <f t="shared" si="29"/>
        <v>30000</v>
      </c>
    </row>
    <row r="134" spans="1:12" ht="13.5">
      <c r="A134" s="16" t="s">
        <v>40</v>
      </c>
      <c r="B134" s="51"/>
      <c r="C134" s="51"/>
      <c r="D134" s="51"/>
      <c r="E134" s="51"/>
      <c r="F134" s="51"/>
      <c r="G134" s="51"/>
      <c r="H134" s="51"/>
      <c r="I134" s="44">
        <v>13000</v>
      </c>
      <c r="J134" s="44"/>
      <c r="K134" s="45"/>
      <c r="L134" s="45">
        <f t="shared" si="29"/>
        <v>13000</v>
      </c>
    </row>
    <row r="135" spans="1:12" ht="13.5">
      <c r="A135" s="16" t="s">
        <v>185</v>
      </c>
      <c r="B135" s="51"/>
      <c r="C135" s="51"/>
      <c r="D135" s="51"/>
      <c r="E135" s="51"/>
      <c r="F135" s="51"/>
      <c r="G135" s="51"/>
      <c r="H135" s="51"/>
      <c r="I135" s="44" t="e">
        <f>#REF!</f>
        <v>#REF!</v>
      </c>
      <c r="J135" s="44"/>
      <c r="K135" s="45"/>
      <c r="L135" s="45" t="e">
        <f>SUM(I135:J135)</f>
        <v>#REF!</v>
      </c>
    </row>
    <row r="136" spans="1:12" ht="13.5">
      <c r="A136" s="16" t="s">
        <v>51</v>
      </c>
      <c r="B136" s="51"/>
      <c r="C136" s="51"/>
      <c r="D136" s="51"/>
      <c r="E136" s="51"/>
      <c r="F136" s="51"/>
      <c r="G136" s="51"/>
      <c r="H136" s="51"/>
      <c r="I136" s="44">
        <v>109000</v>
      </c>
      <c r="J136" s="44"/>
      <c r="K136" s="45"/>
      <c r="L136" s="45">
        <f>SUM(I136:J136)</f>
        <v>109000</v>
      </c>
    </row>
    <row r="137" spans="1:12" ht="13.5">
      <c r="A137" s="16" t="s">
        <v>196</v>
      </c>
      <c r="B137" s="51"/>
      <c r="C137" s="51"/>
      <c r="D137" s="51"/>
      <c r="E137" s="51"/>
      <c r="F137" s="51"/>
      <c r="G137" s="51"/>
      <c r="H137" s="51"/>
      <c r="I137" s="44" t="e">
        <f>#REF!</f>
        <v>#REF!</v>
      </c>
      <c r="J137" s="44"/>
      <c r="K137" s="45"/>
      <c r="L137" s="45" t="e">
        <f t="shared" si="29"/>
        <v>#REF!</v>
      </c>
    </row>
    <row r="138" spans="1:12" ht="13.5">
      <c r="A138" s="16" t="s">
        <v>129</v>
      </c>
      <c r="B138" s="51"/>
      <c r="C138" s="51"/>
      <c r="D138" s="51"/>
      <c r="E138" s="51"/>
      <c r="F138" s="51"/>
      <c r="G138" s="51"/>
      <c r="H138" s="51"/>
      <c r="I138" s="44">
        <v>158000</v>
      </c>
      <c r="J138" s="44"/>
      <c r="K138" s="45"/>
      <c r="L138" s="45">
        <f t="shared" si="29"/>
        <v>158000</v>
      </c>
    </row>
    <row r="139" spans="1:12" ht="13.5">
      <c r="A139" s="16" t="s">
        <v>116</v>
      </c>
      <c r="B139" s="51"/>
      <c r="C139" s="51"/>
      <c r="D139" s="51"/>
      <c r="E139" s="51"/>
      <c r="F139" s="51"/>
      <c r="G139" s="51"/>
      <c r="H139" s="51"/>
      <c r="I139" s="44" t="e">
        <f>#REF!</f>
        <v>#REF!</v>
      </c>
      <c r="J139" s="44"/>
      <c r="K139" s="45"/>
      <c r="L139" s="45" t="e">
        <f t="shared" si="29"/>
        <v>#REF!</v>
      </c>
    </row>
    <row r="140" spans="1:12" ht="13.5">
      <c r="A140" s="16" t="s">
        <v>174</v>
      </c>
      <c r="B140" s="51"/>
      <c r="C140" s="51"/>
      <c r="D140" s="51"/>
      <c r="E140" s="51"/>
      <c r="F140" s="51"/>
      <c r="G140" s="51"/>
      <c r="H140" s="51"/>
      <c r="I140" s="44" t="e">
        <f>#REF!</f>
        <v>#REF!</v>
      </c>
      <c r="J140" s="44"/>
      <c r="K140" s="45"/>
      <c r="L140" s="45" t="e">
        <f t="shared" si="29"/>
        <v>#REF!</v>
      </c>
    </row>
    <row r="141" spans="1:12" ht="13.5">
      <c r="A141" s="16" t="s">
        <v>30</v>
      </c>
      <c r="B141" s="51"/>
      <c r="C141" s="51"/>
      <c r="D141" s="51"/>
      <c r="E141" s="51"/>
      <c r="F141" s="51"/>
      <c r="G141" s="51"/>
      <c r="H141" s="51"/>
      <c r="I141" s="44">
        <v>35000</v>
      </c>
      <c r="J141" s="44"/>
      <c r="K141" s="45"/>
      <c r="L141" s="45">
        <f>SUM(I141:J141)</f>
        <v>35000</v>
      </c>
    </row>
    <row r="142" spans="1:12" ht="13.5">
      <c r="A142" s="16" t="s">
        <v>175</v>
      </c>
      <c r="B142" s="51"/>
      <c r="C142" s="51"/>
      <c r="D142" s="51"/>
      <c r="E142" s="51"/>
      <c r="F142" s="51"/>
      <c r="G142" s="51"/>
      <c r="H142" s="51"/>
      <c r="I142" s="44" t="e">
        <f>#REF!</f>
        <v>#REF!</v>
      </c>
      <c r="J142" s="44"/>
      <c r="K142" s="45" t="e">
        <f>SUM(E142,H142,I142:J142)</f>
        <v>#REF!</v>
      </c>
      <c r="L142" s="45" t="e">
        <f t="shared" si="29"/>
        <v>#REF!</v>
      </c>
    </row>
    <row r="143" spans="1:12" ht="13.5">
      <c r="A143" s="16" t="s">
        <v>47</v>
      </c>
      <c r="B143" s="51"/>
      <c r="C143" s="51"/>
      <c r="D143" s="51"/>
      <c r="E143" s="51"/>
      <c r="F143" s="51"/>
      <c r="G143" s="51"/>
      <c r="H143" s="51"/>
      <c r="I143" s="44" t="e">
        <f>#REF!</f>
        <v>#REF!</v>
      </c>
      <c r="J143" s="44"/>
      <c r="K143" s="45"/>
      <c r="L143" s="45" t="e">
        <f t="shared" si="29"/>
        <v>#REF!</v>
      </c>
    </row>
    <row r="144" spans="1:12" ht="13.5">
      <c r="A144" s="16" t="s">
        <v>45</v>
      </c>
      <c r="B144" s="51"/>
      <c r="C144" s="51"/>
      <c r="D144" s="51"/>
      <c r="E144" s="51"/>
      <c r="F144" s="51"/>
      <c r="G144" s="51"/>
      <c r="H144" s="51"/>
      <c r="I144" s="44">
        <v>3315000</v>
      </c>
      <c r="J144" s="44"/>
      <c r="K144" s="45"/>
      <c r="L144" s="45">
        <f t="shared" si="29"/>
        <v>3315000</v>
      </c>
    </row>
    <row r="145" spans="1:12" ht="13.5">
      <c r="A145" s="16" t="s">
        <v>188</v>
      </c>
      <c r="B145" s="51"/>
      <c r="C145" s="51"/>
      <c r="D145" s="51"/>
      <c r="E145" s="51"/>
      <c r="F145" s="51"/>
      <c r="G145" s="51"/>
      <c r="H145" s="51"/>
      <c r="I145" s="44">
        <v>29000</v>
      </c>
      <c r="J145" s="44"/>
      <c r="K145" s="45"/>
      <c r="L145" s="45">
        <f t="shared" si="29"/>
        <v>29000</v>
      </c>
    </row>
    <row r="146" spans="1:12" ht="13.5">
      <c r="A146" s="16" t="s">
        <v>189</v>
      </c>
      <c r="B146" s="51"/>
      <c r="C146" s="51"/>
      <c r="D146" s="51"/>
      <c r="E146" s="51"/>
      <c r="F146" s="51"/>
      <c r="G146" s="51"/>
      <c r="H146" s="51"/>
      <c r="I146" s="44">
        <v>653000</v>
      </c>
      <c r="J146" s="44"/>
      <c r="K146" s="45"/>
      <c r="L146" s="45">
        <f t="shared" si="29"/>
        <v>653000</v>
      </c>
    </row>
    <row r="147" spans="1:12" ht="13.5">
      <c r="A147" s="16" t="s">
        <v>181</v>
      </c>
      <c r="B147" s="51"/>
      <c r="C147" s="51"/>
      <c r="D147" s="51"/>
      <c r="E147" s="51"/>
      <c r="F147" s="51"/>
      <c r="G147" s="51"/>
      <c r="H147" s="51"/>
      <c r="I147" s="44">
        <v>148000</v>
      </c>
      <c r="J147" s="44"/>
      <c r="K147" s="45"/>
      <c r="L147" s="45">
        <f t="shared" si="29"/>
        <v>148000</v>
      </c>
    </row>
    <row r="148" spans="1:12" ht="13.5">
      <c r="A148" s="16" t="s">
        <v>177</v>
      </c>
      <c r="B148" s="51"/>
      <c r="C148" s="51"/>
      <c r="D148" s="51"/>
      <c r="E148" s="51"/>
      <c r="F148" s="51"/>
      <c r="G148" s="51"/>
      <c r="H148" s="51"/>
      <c r="I148" s="44">
        <v>96000</v>
      </c>
      <c r="J148" s="44"/>
      <c r="K148" s="45"/>
      <c r="L148" s="45">
        <f t="shared" si="29"/>
        <v>96000</v>
      </c>
    </row>
    <row r="149" spans="1:12" ht="13.5">
      <c r="A149" s="16" t="s">
        <v>48</v>
      </c>
      <c r="B149" s="51"/>
      <c r="C149" s="51"/>
      <c r="D149" s="51"/>
      <c r="E149" s="51"/>
      <c r="F149" s="51"/>
      <c r="G149" s="51"/>
      <c r="H149" s="51"/>
      <c r="I149" s="44" t="e">
        <f>#REF!</f>
        <v>#REF!</v>
      </c>
      <c r="J149" s="44"/>
      <c r="K149" s="45"/>
      <c r="L149" s="45" t="e">
        <f>SUM(I149:J149)</f>
        <v>#REF!</v>
      </c>
    </row>
    <row r="150" spans="1:12" ht="13.5">
      <c r="A150" s="16" t="s">
        <v>154</v>
      </c>
      <c r="B150" s="51"/>
      <c r="C150" s="51"/>
      <c r="D150" s="51"/>
      <c r="E150" s="51"/>
      <c r="F150" s="51"/>
      <c r="G150" s="51"/>
      <c r="H150" s="51"/>
      <c r="I150" s="44">
        <v>30000</v>
      </c>
      <c r="J150" s="44"/>
      <c r="K150" s="45"/>
      <c r="L150" s="45">
        <f>SUM(I150:J150)</f>
        <v>30000</v>
      </c>
    </row>
    <row r="151" spans="1:12" ht="13.5">
      <c r="A151" s="18" t="s">
        <v>82</v>
      </c>
      <c r="B151" s="60">
        <f>SUM(B129:B147)</f>
        <v>0</v>
      </c>
      <c r="C151" s="60">
        <f>SUM(C129:C147)</f>
        <v>0</v>
      </c>
      <c r="D151" s="60">
        <f>SUM(D129:D147)</f>
        <v>0</v>
      </c>
      <c r="E151" s="60"/>
      <c r="F151" s="60">
        <f>SUM(F129:F147)</f>
        <v>0</v>
      </c>
      <c r="G151" s="60">
        <f>SUM(G129:G147)</f>
        <v>0</v>
      </c>
      <c r="H151" s="60">
        <f>SUM(F151:G151)</f>
        <v>0</v>
      </c>
      <c r="I151" s="2" t="e">
        <f>SUM(I128:I150)</f>
        <v>#REF!</v>
      </c>
      <c r="J151" s="2">
        <f>SUM(J129:J147)</f>
        <v>0</v>
      </c>
      <c r="K151" s="3" t="e">
        <f>SUM(K129:K147)</f>
        <v>#REF!</v>
      </c>
      <c r="L151" s="3" t="e">
        <f>SUM(I151:J151)</f>
        <v>#REF!</v>
      </c>
    </row>
    <row r="152" spans="1:12" ht="13.5">
      <c r="A152" s="18" t="s">
        <v>83</v>
      </c>
      <c r="B152" s="19" t="e">
        <f>SUM(B151,B126)</f>
        <v>#REF!</v>
      </c>
      <c r="C152" s="19" t="e">
        <f>SUM(C151,C126)</f>
        <v>#REF!</v>
      </c>
      <c r="D152" s="19">
        <f>SUM(D151,D126)</f>
        <v>0</v>
      </c>
      <c r="E152" s="19" t="e">
        <f>SUM(B152:D152)</f>
        <v>#REF!</v>
      </c>
      <c r="F152" s="2" t="e">
        <f>SUM(,F151,F126)</f>
        <v>#REF!</v>
      </c>
      <c r="G152" s="2">
        <f>SUM(,G151,G126)</f>
        <v>0</v>
      </c>
      <c r="H152" s="2" t="e">
        <f>SUM(F152:G152)</f>
        <v>#REF!</v>
      </c>
      <c r="I152" s="2" t="e">
        <f>SUM(I126,I151)</f>
        <v>#REF!</v>
      </c>
      <c r="J152" s="2">
        <f>SUM(J126,J151)</f>
        <v>0</v>
      </c>
      <c r="K152" s="3"/>
      <c r="L152" s="3" t="e">
        <f>SUM(L126,L151)</f>
        <v>#REF!</v>
      </c>
    </row>
    <row r="153" spans="1:12" ht="13.5">
      <c r="A153" s="18" t="s">
        <v>84</v>
      </c>
      <c r="B153" s="2" t="e">
        <f>B32-B152</f>
        <v>#REF!</v>
      </c>
      <c r="C153" s="2" t="e">
        <f>C32-C152</f>
        <v>#REF!</v>
      </c>
      <c r="D153" s="2">
        <f>D32-D152</f>
        <v>3934551</v>
      </c>
      <c r="E153" s="2" t="e">
        <f>SUM(B153:D153)</f>
        <v>#REF!</v>
      </c>
      <c r="F153" s="2" t="e">
        <f>F32-F152</f>
        <v>#REF!</v>
      </c>
      <c r="G153" s="2">
        <f>G32-G152</f>
        <v>0</v>
      </c>
      <c r="H153" s="2" t="e">
        <f>SUM(F153:G153)</f>
        <v>#REF!</v>
      </c>
      <c r="I153" s="2" t="e">
        <f>I32-I152</f>
        <v>#REF!</v>
      </c>
      <c r="J153" s="2">
        <f>J32-J152</f>
        <v>0</v>
      </c>
      <c r="K153" s="3"/>
      <c r="L153" s="43" t="e">
        <f>SUM(L32-L152)</f>
        <v>#REF!</v>
      </c>
    </row>
    <row r="154" spans="1:12" ht="13.5">
      <c r="A154" s="16" t="s">
        <v>63</v>
      </c>
      <c r="B154" s="1"/>
      <c r="C154" s="1"/>
      <c r="D154" s="1"/>
      <c r="E154" s="1"/>
      <c r="F154" s="1"/>
      <c r="G154" s="1"/>
      <c r="H154" s="1"/>
      <c r="I154" s="1"/>
      <c r="J154" s="1"/>
      <c r="K154" s="15"/>
      <c r="L154" s="15"/>
    </row>
    <row r="155" spans="1:12" ht="13.5">
      <c r="A155" s="16" t="s">
        <v>64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5"/>
      <c r="L155" s="52"/>
    </row>
    <row r="156" spans="1:12" ht="13.5">
      <c r="A156" s="16" t="s">
        <v>69</v>
      </c>
      <c r="B156" s="44"/>
      <c r="C156" s="44"/>
      <c r="D156" s="44"/>
      <c r="E156" s="44">
        <f>SUM(B156:D156)</f>
        <v>0</v>
      </c>
      <c r="F156" s="44"/>
      <c r="G156" s="44"/>
      <c r="H156" s="44"/>
      <c r="I156" s="44"/>
      <c r="J156" s="44"/>
      <c r="K156" s="45">
        <f>SUM(E156,H156,I156:J156)</f>
        <v>0</v>
      </c>
      <c r="L156" s="45"/>
    </row>
    <row r="157" spans="1:12" ht="13.5">
      <c r="A157" s="16" t="s">
        <v>70</v>
      </c>
      <c r="B157" s="1"/>
      <c r="C157" s="1"/>
      <c r="D157" s="1"/>
      <c r="E157" s="1">
        <f>SUM(B157:D157)</f>
        <v>0</v>
      </c>
      <c r="F157" s="1"/>
      <c r="G157" s="53"/>
      <c r="H157" s="53"/>
      <c r="I157" s="53"/>
      <c r="J157" s="53"/>
      <c r="K157" s="54">
        <f>SUM(E157,H157,I157:J157)</f>
        <v>0</v>
      </c>
      <c r="L157" s="54"/>
    </row>
    <row r="158" spans="1:12" ht="13.5">
      <c r="A158" s="18" t="s">
        <v>85</v>
      </c>
      <c r="B158" s="2">
        <f>SUM(B156:B157)</f>
        <v>0</v>
      </c>
      <c r="C158" s="2">
        <f>SUM(C156:C157)</f>
        <v>0</v>
      </c>
      <c r="D158" s="2">
        <f>SUM(D156:D157)</f>
        <v>0</v>
      </c>
      <c r="E158" s="2">
        <f>SUM(B158:D158)</f>
        <v>0</v>
      </c>
      <c r="F158" s="2">
        <f>SUM(F156:F157)</f>
        <v>0</v>
      </c>
      <c r="G158" s="2">
        <f>SUM(G156:G157)</f>
        <v>0</v>
      </c>
      <c r="H158" s="2">
        <f>SUM(F158:G158)</f>
        <v>0</v>
      </c>
      <c r="I158" s="2">
        <f>SUM(I156:I157)</f>
        <v>0</v>
      </c>
      <c r="J158" s="2">
        <f>SUM(J156:J157)</f>
        <v>0</v>
      </c>
      <c r="K158" s="3">
        <f>SUM(E158,H158,I158:J158)</f>
        <v>0</v>
      </c>
      <c r="L158" s="3"/>
    </row>
    <row r="159" spans="1:12" ht="13.5">
      <c r="A159" s="16" t="s">
        <v>103</v>
      </c>
      <c r="B159" s="1"/>
      <c r="C159" s="1"/>
      <c r="D159" s="1"/>
      <c r="E159" s="1"/>
      <c r="F159" s="1"/>
      <c r="G159" s="1"/>
      <c r="H159" s="1"/>
      <c r="I159" s="1"/>
      <c r="J159" s="1"/>
      <c r="K159" s="15">
        <f>SUM(B159:J159)</f>
        <v>0</v>
      </c>
      <c r="L159" s="15"/>
    </row>
    <row r="160" spans="1:12" ht="13.5">
      <c r="A160" s="16" t="s">
        <v>74</v>
      </c>
      <c r="B160" s="55"/>
      <c r="C160" s="55"/>
      <c r="D160" s="55"/>
      <c r="E160" s="55"/>
      <c r="F160" s="55"/>
      <c r="G160" s="55"/>
      <c r="H160" s="55"/>
      <c r="I160" s="55"/>
      <c r="J160" s="44"/>
      <c r="K160" s="44">
        <f>SUM(E160,H160,I160:J160)</f>
        <v>0</v>
      </c>
      <c r="L160" s="52"/>
    </row>
    <row r="161" spans="1:12" ht="13.5">
      <c r="A161" s="16" t="s">
        <v>75</v>
      </c>
      <c r="B161" s="1"/>
      <c r="C161" s="1"/>
      <c r="D161" s="1"/>
      <c r="E161" s="1">
        <f>SUM(B161:D161)</f>
        <v>0</v>
      </c>
      <c r="F161" s="1"/>
      <c r="G161" s="72"/>
      <c r="H161" s="53"/>
      <c r="I161" s="53"/>
      <c r="J161" s="53"/>
      <c r="K161" s="53">
        <f>SUM(E161,H161,I161:J161)</f>
        <v>0</v>
      </c>
      <c r="L161" s="54">
        <f>SUM(C161:K161)</f>
        <v>0</v>
      </c>
    </row>
    <row r="162" spans="1:12" ht="13.5">
      <c r="A162" s="18" t="s">
        <v>86</v>
      </c>
      <c r="B162" s="2">
        <f>SUM(,B161)</f>
        <v>0</v>
      </c>
      <c r="C162" s="2">
        <f>SUM(,C161)</f>
        <v>0</v>
      </c>
      <c r="D162" s="2">
        <f>SUM(,D161)</f>
        <v>0</v>
      </c>
      <c r="E162" s="2">
        <f>SUM(B162:D162)</f>
        <v>0</v>
      </c>
      <c r="F162" s="2">
        <f>SUM(F161)</f>
        <v>0</v>
      </c>
      <c r="G162" s="2">
        <f>SUM(G161)</f>
        <v>0</v>
      </c>
      <c r="H162" s="2">
        <f>SUM(F162:G162)</f>
        <v>0</v>
      </c>
      <c r="I162" s="2">
        <f>SUM(I161)</f>
        <v>0</v>
      </c>
      <c r="J162" s="2">
        <f>SUM(J161)</f>
        <v>0</v>
      </c>
      <c r="K162" s="3">
        <f>SUM(E162,H162,I162:J162)</f>
        <v>0</v>
      </c>
      <c r="L162" s="3">
        <f>SUM(L161)</f>
        <v>0</v>
      </c>
    </row>
    <row r="163" spans="1:12" ht="13.5">
      <c r="A163" s="18" t="s">
        <v>87</v>
      </c>
      <c r="B163" s="2">
        <f>B158-B162</f>
        <v>0</v>
      </c>
      <c r="C163" s="2">
        <f>C158-C162</f>
        <v>0</v>
      </c>
      <c r="D163" s="2">
        <f>D158-D162</f>
        <v>0</v>
      </c>
      <c r="E163" s="42">
        <f>SUM(B163:D163)</f>
        <v>0</v>
      </c>
      <c r="F163" s="42">
        <f>F158-F162</f>
        <v>0</v>
      </c>
      <c r="G163" s="42">
        <f>G158-G162</f>
        <v>0</v>
      </c>
      <c r="H163" s="42">
        <f>SUM(F163:G163)</f>
        <v>0</v>
      </c>
      <c r="I163" s="42">
        <f>I158-I162</f>
        <v>0</v>
      </c>
      <c r="J163" s="42">
        <f>J158-J162</f>
        <v>0</v>
      </c>
      <c r="K163" s="43">
        <f>SUM(E163,H163,I163:J163)</f>
        <v>0</v>
      </c>
      <c r="L163" s="43">
        <f>SUM(L158-L162)</f>
        <v>0</v>
      </c>
    </row>
    <row r="164" spans="1:12" ht="13.5">
      <c r="A164" s="18" t="s">
        <v>101</v>
      </c>
      <c r="B164" s="2"/>
      <c r="C164" s="2"/>
      <c r="D164" s="2"/>
      <c r="E164" s="42">
        <f>SUM(B164:D164)</f>
        <v>0</v>
      </c>
      <c r="F164" s="42"/>
      <c r="G164" s="42"/>
      <c r="H164" s="42">
        <f>SUM(F164:G164)</f>
        <v>0</v>
      </c>
      <c r="I164" s="42"/>
      <c r="J164" s="42"/>
      <c r="K164" s="43"/>
      <c r="L164" s="43">
        <f>SUM(E164,H164,I164)</f>
        <v>0</v>
      </c>
    </row>
    <row r="165" spans="1:12" ht="13.5">
      <c r="A165" s="18" t="s">
        <v>88</v>
      </c>
      <c r="B165" s="42" t="e">
        <f>SUM(B153,B163,B164)</f>
        <v>#REF!</v>
      </c>
      <c r="C165" s="42" t="e">
        <f>SUM(C153,C163,C164)</f>
        <v>#REF!</v>
      </c>
      <c r="D165" s="42">
        <f>SUM(D153,D163,D164)</f>
        <v>3934551</v>
      </c>
      <c r="E165" s="42" t="e">
        <f>SUM(B165:D165)</f>
        <v>#REF!</v>
      </c>
      <c r="F165" s="42" t="e">
        <f>SUM(F153,F163,F164)</f>
        <v>#REF!</v>
      </c>
      <c r="G165" s="42">
        <f>SUM(G153,G163,G164)</f>
        <v>0</v>
      </c>
      <c r="H165" s="42" t="e">
        <f>SUM(F165:G165)</f>
        <v>#REF!</v>
      </c>
      <c r="I165" s="42" t="e">
        <f>SUM(I153,I163,I164)</f>
        <v>#REF!</v>
      </c>
      <c r="J165" s="42">
        <f>SUM(J163,J153)</f>
        <v>0</v>
      </c>
      <c r="K165" s="43" t="e">
        <f>SUM(E165,H165,I165:J165)</f>
        <v>#REF!</v>
      </c>
      <c r="L165" s="43" t="e">
        <f>SUM(L153+L163)</f>
        <v>#REF!</v>
      </c>
    </row>
    <row r="166" spans="1:12" ht="13.5">
      <c r="A166" s="18" t="s">
        <v>89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3">
        <v>0</v>
      </c>
      <c r="L166" s="43">
        <v>23684345</v>
      </c>
    </row>
    <row r="167" spans="1:12" ht="13.5">
      <c r="A167" s="18" t="s">
        <v>90</v>
      </c>
      <c r="B167" s="42" t="e">
        <f>SUM(B165:B166)</f>
        <v>#REF!</v>
      </c>
      <c r="C167" s="42" t="e">
        <f>SUM(C165:C166)</f>
        <v>#REF!</v>
      </c>
      <c r="D167" s="42">
        <f>SUM(D165:D166)</f>
        <v>3934551</v>
      </c>
      <c r="E167" s="42" t="e">
        <f>SUM(B167:D167)</f>
        <v>#REF!</v>
      </c>
      <c r="F167" s="42" t="e">
        <f>SUM(F165:F166)</f>
        <v>#REF!</v>
      </c>
      <c r="G167" s="42">
        <f>SUM(G165:G166)</f>
        <v>0</v>
      </c>
      <c r="H167" s="42" t="e">
        <f>SUM(F167:G167)</f>
        <v>#REF!</v>
      </c>
      <c r="I167" s="42" t="e">
        <f>SUM(I165:I166)</f>
        <v>#REF!</v>
      </c>
      <c r="J167" s="42">
        <f>SUM(J165:J166)</f>
        <v>0</v>
      </c>
      <c r="K167" s="43" t="e">
        <f>SUM(E167,H167,I167:J167)</f>
        <v>#REF!</v>
      </c>
      <c r="L167" s="43" t="e">
        <f>SUM(L165:L166)</f>
        <v>#REF!</v>
      </c>
    </row>
    <row r="168" spans="1:12" ht="13.5">
      <c r="A168" s="20" t="s">
        <v>79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6"/>
    </row>
    <row r="169" spans="1:12" ht="13.5">
      <c r="A169" s="20" t="s">
        <v>198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6"/>
    </row>
    <row r="170" spans="1:12" ht="13.5">
      <c r="A170" s="20" t="s">
        <v>199</v>
      </c>
      <c r="B170" s="65"/>
      <c r="C170" s="65"/>
      <c r="D170" s="65">
        <v>617551</v>
      </c>
      <c r="E170" s="65">
        <f>SUM(D170)</f>
        <v>617551</v>
      </c>
      <c r="F170" s="65"/>
      <c r="G170" s="65"/>
      <c r="H170" s="65"/>
      <c r="I170" s="65"/>
      <c r="J170" s="65"/>
      <c r="K170" s="66"/>
      <c r="L170" s="66"/>
    </row>
    <row r="171" spans="1:12" ht="13.5">
      <c r="A171" s="75" t="s">
        <v>200</v>
      </c>
      <c r="B171" s="65"/>
      <c r="C171" s="65"/>
      <c r="D171" s="65">
        <v>617551</v>
      </c>
      <c r="E171" s="65">
        <f>SUM(D171)</f>
        <v>617551</v>
      </c>
      <c r="F171" s="65"/>
      <c r="G171" s="65"/>
      <c r="H171" s="65"/>
      <c r="I171" s="65"/>
      <c r="J171" s="65"/>
      <c r="K171" s="66"/>
      <c r="L171" s="66"/>
    </row>
    <row r="172" spans="1:12" ht="13.5">
      <c r="A172" s="18" t="s">
        <v>91</v>
      </c>
      <c r="B172" s="62"/>
      <c r="C172" s="62"/>
      <c r="D172" s="62">
        <f>D170-D171</f>
        <v>0</v>
      </c>
      <c r="E172" s="62">
        <f>SUM(B172:D172)</f>
        <v>0</v>
      </c>
      <c r="F172" s="62">
        <v>0</v>
      </c>
      <c r="G172" s="62"/>
      <c r="H172" s="62"/>
      <c r="I172" s="62"/>
      <c r="J172" s="62"/>
      <c r="K172" s="63">
        <f>SUM(E172,H172,I172:J172)</f>
        <v>0</v>
      </c>
      <c r="L172" s="63">
        <f>SUM(E172,H172,I172)</f>
        <v>0</v>
      </c>
    </row>
    <row r="173" spans="1:12" ht="13.5">
      <c r="A173" s="18" t="s">
        <v>92</v>
      </c>
      <c r="B173" s="65"/>
      <c r="C173" s="65"/>
      <c r="D173" s="65"/>
      <c r="E173" s="65"/>
      <c r="F173" s="65">
        <v>0</v>
      </c>
      <c r="G173" s="67"/>
      <c r="H173" s="67"/>
      <c r="I173" s="67"/>
      <c r="J173" s="67"/>
      <c r="K173" s="68"/>
      <c r="L173" s="68">
        <v>288500678</v>
      </c>
    </row>
    <row r="174" spans="1:12" ht="13.5">
      <c r="A174" s="18" t="s">
        <v>93</v>
      </c>
      <c r="B174" s="42">
        <f>SUM(B172:B173)</f>
        <v>0</v>
      </c>
      <c r="C174" s="42">
        <f>SUM(C172:C173)</f>
        <v>0</v>
      </c>
      <c r="D174" s="42">
        <f>SUM(D172:D173)</f>
        <v>0</v>
      </c>
      <c r="E174" s="42">
        <f>SUM(B174:D174)</f>
        <v>0</v>
      </c>
      <c r="F174" s="42">
        <f>SUM(F172:F173)</f>
        <v>0</v>
      </c>
      <c r="G174" s="42">
        <f>SUM(G172:G173)</f>
        <v>0</v>
      </c>
      <c r="H174" s="42">
        <f>SUM(F174:G174)</f>
        <v>0</v>
      </c>
      <c r="I174" s="42">
        <f>SUM(I172:I173)</f>
        <v>0</v>
      </c>
      <c r="J174" s="42">
        <f>SUM(J172:J173)</f>
        <v>0</v>
      </c>
      <c r="K174" s="43">
        <f>SUM(E174,H174,I174:J174)</f>
        <v>0</v>
      </c>
      <c r="L174" s="43">
        <f>SUM(L172:L173)</f>
        <v>288500678</v>
      </c>
    </row>
    <row r="175" spans="1:12" ht="14.25" thickBot="1">
      <c r="A175" s="21" t="s">
        <v>94</v>
      </c>
      <c r="B175" s="69" t="e">
        <f>SUM(B174,B167)</f>
        <v>#REF!</v>
      </c>
      <c r="C175" s="69" t="e">
        <f>SUM(C174,C167)</f>
        <v>#REF!</v>
      </c>
      <c r="D175" s="69">
        <f>SUM(D174,D167)</f>
        <v>3934551</v>
      </c>
      <c r="E175" s="69" t="e">
        <f>SUM(B175:D175)</f>
        <v>#REF!</v>
      </c>
      <c r="F175" s="69" t="e">
        <f>SUM(F174,F167)</f>
        <v>#REF!</v>
      </c>
      <c r="G175" s="69">
        <f>SUM(G174,G167)</f>
        <v>0</v>
      </c>
      <c r="H175" s="69" t="e">
        <f>SUM(F175:G175)</f>
        <v>#REF!</v>
      </c>
      <c r="I175" s="69" t="e">
        <f>SUM(I174,I167)</f>
        <v>#REF!</v>
      </c>
      <c r="J175" s="69">
        <f>SUM(J174,J167)</f>
        <v>0</v>
      </c>
      <c r="K175" s="70" t="e">
        <f>SUM(E175,H175,I175:J175)</f>
        <v>#REF!</v>
      </c>
      <c r="L175" s="70" t="e">
        <f>SUM(L167+L174)</f>
        <v>#REF!</v>
      </c>
    </row>
    <row r="176" spans="1:12" ht="13.5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3.5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3.5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3.5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3.5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3.5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3.5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3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3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3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3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3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3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3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3.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3.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3.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3.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3.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3.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3.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3.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3.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3.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3.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3.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3.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3.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3.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3.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3.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3.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3.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3.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3.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3.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3.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3.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3.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3.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3.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3.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3.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3.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3.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3.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3.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3.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3.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3.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3.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3.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3.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3.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3.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3.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3.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3.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3.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3.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3.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3.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3.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3.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3.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3.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3.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3.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3.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3.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3.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3.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3.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3.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</sheetData>
  <sheetProtection/>
  <mergeCells count="15">
    <mergeCell ref="A1:K1"/>
    <mergeCell ref="A3:K3"/>
    <mergeCell ref="B7:E7"/>
    <mergeCell ref="F7:H7"/>
    <mergeCell ref="I7:I10"/>
    <mergeCell ref="J7:J10"/>
    <mergeCell ref="K7:K10"/>
    <mergeCell ref="L7:L10"/>
    <mergeCell ref="B8:B10"/>
    <mergeCell ref="C8:C10"/>
    <mergeCell ref="D8:D10"/>
    <mergeCell ref="F8:F10"/>
    <mergeCell ref="E8:E10"/>
    <mergeCell ref="G8:G10"/>
    <mergeCell ref="H8:H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8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75" zoomScaleNormal="75" zoomScaleSheetLayoutView="75" workbookViewId="0" topLeftCell="A4">
      <selection activeCell="Q66" sqref="Q66"/>
    </sheetView>
  </sheetViews>
  <sheetFormatPr defaultColWidth="9.00390625" defaultRowHeight="13.5"/>
  <cols>
    <col min="1" max="7" width="2.00390625" style="81" customWidth="1"/>
    <col min="8" max="8" width="2.125" style="81" customWidth="1"/>
    <col min="9" max="9" width="19.25390625" style="81" customWidth="1"/>
    <col min="10" max="10" width="17.125" style="79" bestFit="1" customWidth="1"/>
    <col min="11" max="11" width="17.125" style="79" customWidth="1"/>
    <col min="12" max="12" width="17.00390625" style="79" customWidth="1"/>
    <col min="13" max="19" width="17.125" style="79" customWidth="1"/>
    <col min="20" max="16384" width="9.00390625" style="79" customWidth="1"/>
  </cols>
  <sheetData>
    <row r="1" ht="28.5" customHeight="1" hidden="1">
      <c r="S1" s="138" t="s">
        <v>271</v>
      </c>
    </row>
    <row r="2" spans="1:19" s="89" customFormat="1" ht="28.5" customHeight="1" hidden="1">
      <c r="A2" s="91"/>
      <c r="B2" s="91"/>
      <c r="C2" s="91"/>
      <c r="D2" s="91"/>
      <c r="E2" s="91"/>
      <c r="F2" s="91"/>
      <c r="G2" s="91"/>
      <c r="H2" s="91"/>
      <c r="I2" s="91"/>
      <c r="O2" s="136" t="s">
        <v>202</v>
      </c>
      <c r="P2" s="205" t="s">
        <v>272</v>
      </c>
      <c r="Q2" s="206"/>
      <c r="R2" s="206"/>
      <c r="S2" s="207"/>
    </row>
    <row r="3" spans="1:19" s="90" customFormat="1" ht="28.5" customHeight="1" hidden="1">
      <c r="A3" s="92"/>
      <c r="B3" s="92"/>
      <c r="C3" s="92"/>
      <c r="D3" s="92"/>
      <c r="E3" s="92"/>
      <c r="F3" s="92"/>
      <c r="G3" s="92"/>
      <c r="H3" s="92"/>
      <c r="I3" s="92"/>
      <c r="O3" s="137" t="s">
        <v>203</v>
      </c>
      <c r="P3" s="205" t="s">
        <v>311</v>
      </c>
      <c r="Q3" s="206"/>
      <c r="R3" s="206"/>
      <c r="S3" s="207"/>
    </row>
    <row r="4" spans="1:19" ht="30" customHeight="1">
      <c r="A4" s="202" t="s">
        <v>314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30" customHeight="1">
      <c r="A5" s="204" t="s">
        <v>315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ht="24" customHeight="1">
      <c r="A6" s="93"/>
      <c r="B6" s="94"/>
      <c r="C6" s="94"/>
      <c r="D6" s="94"/>
      <c r="E6" s="94"/>
      <c r="F6" s="94"/>
      <c r="G6" s="94"/>
      <c r="H6" s="94"/>
      <c r="I6" s="94"/>
      <c r="J6" s="82"/>
      <c r="K6" s="82"/>
      <c r="L6" s="82"/>
      <c r="M6" s="82"/>
      <c r="N6" s="82"/>
      <c r="O6" s="82"/>
      <c r="P6" s="82"/>
      <c r="Q6" s="82"/>
      <c r="R6" s="82"/>
      <c r="S6" s="83" t="s">
        <v>231</v>
      </c>
    </row>
    <row r="7" spans="1:17" ht="13.5">
      <c r="A7" s="95"/>
      <c r="B7" s="95"/>
      <c r="C7" s="95"/>
      <c r="D7" s="95"/>
      <c r="E7" s="95"/>
      <c r="F7" s="95"/>
      <c r="G7" s="95"/>
      <c r="H7" s="95"/>
      <c r="I7" s="95"/>
      <c r="J7" s="86"/>
      <c r="K7" s="86"/>
      <c r="L7" s="86"/>
      <c r="M7" s="86"/>
      <c r="N7" s="84"/>
      <c r="O7" s="84"/>
      <c r="P7" s="84"/>
      <c r="Q7" s="111"/>
    </row>
    <row r="8" spans="1:19" ht="27.75" customHeight="1">
      <c r="A8" s="212" t="s">
        <v>232</v>
      </c>
      <c r="B8" s="213"/>
      <c r="C8" s="213"/>
      <c r="D8" s="213"/>
      <c r="E8" s="213"/>
      <c r="F8" s="213"/>
      <c r="G8" s="213"/>
      <c r="H8" s="213"/>
      <c r="I8" s="214"/>
      <c r="J8" s="208" t="s">
        <v>95</v>
      </c>
      <c r="K8" s="209"/>
      <c r="L8" s="209"/>
      <c r="M8" s="210"/>
      <c r="N8" s="208" t="s">
        <v>233</v>
      </c>
      <c r="O8" s="209"/>
      <c r="P8" s="211"/>
      <c r="Q8" s="218" t="s">
        <v>99</v>
      </c>
      <c r="R8" s="220" t="s">
        <v>234</v>
      </c>
      <c r="S8" s="222" t="s">
        <v>102</v>
      </c>
    </row>
    <row r="9" spans="1:19" ht="27.75" customHeight="1">
      <c r="A9" s="215"/>
      <c r="B9" s="216"/>
      <c r="C9" s="216"/>
      <c r="D9" s="216"/>
      <c r="E9" s="216"/>
      <c r="F9" s="216"/>
      <c r="G9" s="216"/>
      <c r="H9" s="216"/>
      <c r="I9" s="217"/>
      <c r="J9" s="148" t="s">
        <v>235</v>
      </c>
      <c r="K9" s="148" t="s">
        <v>236</v>
      </c>
      <c r="L9" s="148" t="s">
        <v>96</v>
      </c>
      <c r="M9" s="148" t="s">
        <v>97</v>
      </c>
      <c r="N9" s="148" t="s">
        <v>237</v>
      </c>
      <c r="O9" s="148" t="s">
        <v>96</v>
      </c>
      <c r="P9" s="149" t="s">
        <v>97</v>
      </c>
      <c r="Q9" s="219"/>
      <c r="R9" s="221"/>
      <c r="S9" s="223"/>
    </row>
    <row r="10" spans="1:19" ht="26.25" customHeight="1">
      <c r="A10" s="96" t="s">
        <v>238</v>
      </c>
      <c r="B10" s="78"/>
      <c r="C10" s="78"/>
      <c r="D10" s="78"/>
      <c r="E10" s="78"/>
      <c r="F10" s="78"/>
      <c r="G10" s="78"/>
      <c r="H10" s="78"/>
      <c r="I10" s="97"/>
      <c r="J10" s="121"/>
      <c r="K10" s="121"/>
      <c r="L10" s="121"/>
      <c r="M10" s="121"/>
      <c r="N10" s="121"/>
      <c r="O10" s="121"/>
      <c r="P10" s="142"/>
      <c r="Q10" s="143"/>
      <c r="R10" s="124"/>
      <c r="S10" s="121"/>
    </row>
    <row r="11" spans="1:19" ht="26.25" customHeight="1">
      <c r="A11" s="96"/>
      <c r="B11" s="78" t="s">
        <v>239</v>
      </c>
      <c r="C11" s="78"/>
      <c r="D11" s="78"/>
      <c r="E11" s="78"/>
      <c r="F11" s="78"/>
      <c r="G11" s="78"/>
      <c r="H11" s="78"/>
      <c r="I11" s="97"/>
      <c r="J11" s="122"/>
      <c r="K11" s="122"/>
      <c r="L11" s="122"/>
      <c r="M11" s="122"/>
      <c r="N11" s="122"/>
      <c r="O11" s="122"/>
      <c r="P11" s="144"/>
      <c r="Q11" s="145"/>
      <c r="R11" s="125"/>
      <c r="S11" s="122"/>
    </row>
    <row r="12" spans="1:27" ht="26.25" customHeight="1">
      <c r="A12" s="96"/>
      <c r="B12" s="78"/>
      <c r="C12" s="78" t="s">
        <v>240</v>
      </c>
      <c r="D12" s="78"/>
      <c r="E12" s="78"/>
      <c r="F12" s="78"/>
      <c r="G12" s="78"/>
      <c r="H12" s="78"/>
      <c r="I12" s="97"/>
      <c r="J12" s="122"/>
      <c r="K12" s="122"/>
      <c r="L12" s="122"/>
      <c r="M12" s="122"/>
      <c r="N12" s="122"/>
      <c r="O12" s="122"/>
      <c r="P12" s="144"/>
      <c r="Q12" s="145"/>
      <c r="R12" s="125"/>
      <c r="S12" s="122"/>
      <c r="T12" s="80"/>
      <c r="U12" s="80"/>
      <c r="V12" s="80"/>
      <c r="W12" s="80"/>
      <c r="X12" s="80"/>
      <c r="Y12" s="80"/>
      <c r="Z12" s="80"/>
      <c r="AA12" s="80"/>
    </row>
    <row r="13" spans="1:27" s="80" customFormat="1" ht="26.25" customHeight="1">
      <c r="A13" s="96"/>
      <c r="B13" s="78"/>
      <c r="C13" s="78"/>
      <c r="D13" s="78" t="s">
        <v>241</v>
      </c>
      <c r="E13" s="78"/>
      <c r="F13" s="78"/>
      <c r="G13" s="78"/>
      <c r="H13" s="78"/>
      <c r="I13" s="97"/>
      <c r="J13" s="122">
        <f>SUM(J14)</f>
        <v>0</v>
      </c>
      <c r="K13" s="122">
        <f>SUM(K14)</f>
        <v>0</v>
      </c>
      <c r="L13" s="122">
        <f>SUM(L14)</f>
        <v>0</v>
      </c>
      <c r="M13" s="122">
        <f aca="true" t="shared" si="0" ref="M13:M31">SUM(J13:L13)</f>
        <v>0</v>
      </c>
      <c r="N13" s="122">
        <f>SUM(N14)</f>
        <v>0</v>
      </c>
      <c r="O13" s="122">
        <v>0</v>
      </c>
      <c r="P13" s="144">
        <f aca="true" t="shared" si="1" ref="P13:P31">SUM(N13:O13)</f>
        <v>0</v>
      </c>
      <c r="Q13" s="145">
        <f>SUM(Q14)</f>
        <v>600000</v>
      </c>
      <c r="R13" s="125">
        <v>0</v>
      </c>
      <c r="S13" s="122">
        <f aca="true" t="shared" si="2" ref="S13:S64">SUM(M13,P13:Q13)</f>
        <v>600000</v>
      </c>
      <c r="T13" s="79"/>
      <c r="U13" s="79"/>
      <c r="V13" s="79"/>
      <c r="W13" s="79"/>
      <c r="X13" s="79"/>
      <c r="Y13" s="79"/>
      <c r="Z13" s="79"/>
      <c r="AA13" s="79"/>
    </row>
    <row r="14" spans="1:19" ht="26.25" customHeight="1">
      <c r="A14" s="96"/>
      <c r="B14" s="78"/>
      <c r="C14" s="78"/>
      <c r="D14" s="78"/>
      <c r="E14" s="78" t="s">
        <v>242</v>
      </c>
      <c r="F14" s="98"/>
      <c r="G14" s="98"/>
      <c r="I14" s="99"/>
      <c r="J14" s="145">
        <v>0</v>
      </c>
      <c r="K14" s="145">
        <v>0</v>
      </c>
      <c r="L14" s="145">
        <v>0</v>
      </c>
      <c r="M14" s="122">
        <f t="shared" si="0"/>
        <v>0</v>
      </c>
      <c r="N14" s="145">
        <v>0</v>
      </c>
      <c r="O14" s="145">
        <v>0</v>
      </c>
      <c r="P14" s="144">
        <f t="shared" si="1"/>
        <v>0</v>
      </c>
      <c r="Q14" s="145">
        <v>600000</v>
      </c>
      <c r="R14" s="125">
        <v>0</v>
      </c>
      <c r="S14" s="122">
        <f t="shared" si="2"/>
        <v>600000</v>
      </c>
    </row>
    <row r="15" spans="1:19" ht="26.25" customHeight="1">
      <c r="A15" s="96"/>
      <c r="B15" s="78"/>
      <c r="C15" s="78"/>
      <c r="D15" s="78" t="s">
        <v>243</v>
      </c>
      <c r="E15" s="78"/>
      <c r="F15" s="78"/>
      <c r="G15" s="78"/>
      <c r="H15" s="78"/>
      <c r="I15" s="97"/>
      <c r="J15" s="122">
        <f>SUM(J16)</f>
        <v>20544923</v>
      </c>
      <c r="K15" s="122">
        <f>SUM(K16)</f>
        <v>1362304</v>
      </c>
      <c r="L15" s="122">
        <f>SUM(L16)</f>
        <v>0</v>
      </c>
      <c r="M15" s="122">
        <f t="shared" si="0"/>
        <v>21907227</v>
      </c>
      <c r="N15" s="122">
        <f>SUM(N16)</f>
        <v>12092773</v>
      </c>
      <c r="O15" s="122">
        <v>0</v>
      </c>
      <c r="P15" s="144">
        <f t="shared" si="1"/>
        <v>12092773</v>
      </c>
      <c r="Q15" s="145">
        <f>SUM(Q16)</f>
        <v>0</v>
      </c>
      <c r="R15" s="125">
        <v>0</v>
      </c>
      <c r="S15" s="122">
        <f t="shared" si="2"/>
        <v>34000000</v>
      </c>
    </row>
    <row r="16" spans="1:27" ht="26.25" customHeight="1">
      <c r="A16" s="96"/>
      <c r="B16" s="78"/>
      <c r="C16" s="78"/>
      <c r="D16" s="78"/>
      <c r="E16" s="78" t="s">
        <v>273</v>
      </c>
      <c r="F16" s="98"/>
      <c r="G16" s="98"/>
      <c r="I16" s="99"/>
      <c r="J16" s="145">
        <v>20544923</v>
      </c>
      <c r="K16" s="145">
        <v>1362304</v>
      </c>
      <c r="L16" s="145">
        <v>0</v>
      </c>
      <c r="M16" s="122">
        <f t="shared" si="0"/>
        <v>21907227</v>
      </c>
      <c r="N16" s="145">
        <v>12092773</v>
      </c>
      <c r="O16" s="145">
        <v>0</v>
      </c>
      <c r="P16" s="144">
        <f t="shared" si="1"/>
        <v>12092773</v>
      </c>
      <c r="Q16" s="145">
        <v>0</v>
      </c>
      <c r="R16" s="125">
        <v>0</v>
      </c>
      <c r="S16" s="122">
        <f t="shared" si="2"/>
        <v>34000000</v>
      </c>
      <c r="T16" s="81"/>
      <c r="U16" s="81"/>
      <c r="V16" s="81"/>
      <c r="W16" s="81"/>
      <c r="X16" s="81"/>
      <c r="Y16" s="81"/>
      <c r="Z16" s="81"/>
      <c r="AA16" s="81"/>
    </row>
    <row r="17" spans="1:19" ht="26.25" customHeight="1">
      <c r="A17" s="96"/>
      <c r="B17" s="78"/>
      <c r="C17" s="78"/>
      <c r="D17" s="78" t="s">
        <v>244</v>
      </c>
      <c r="E17" s="78"/>
      <c r="F17" s="78"/>
      <c r="G17" s="78"/>
      <c r="H17" s="78"/>
      <c r="I17" s="97"/>
      <c r="J17" s="122">
        <f>SUM(J18:J23)</f>
        <v>38970000</v>
      </c>
      <c r="K17" s="122">
        <f>SUM(K18:K23)</f>
        <v>170000</v>
      </c>
      <c r="L17" s="122">
        <v>0</v>
      </c>
      <c r="M17" s="122">
        <f t="shared" si="0"/>
        <v>39140000</v>
      </c>
      <c r="N17" s="122">
        <f>SUM(N18:N23)</f>
        <v>350000</v>
      </c>
      <c r="O17" s="122">
        <f>SUM(O18:O23)</f>
        <v>0</v>
      </c>
      <c r="P17" s="144">
        <f t="shared" si="1"/>
        <v>350000</v>
      </c>
      <c r="Q17" s="145">
        <f>SUM(Q18:Q23)</f>
        <v>0</v>
      </c>
      <c r="R17" s="125">
        <v>0</v>
      </c>
      <c r="S17" s="122">
        <f t="shared" si="2"/>
        <v>39490000</v>
      </c>
    </row>
    <row r="18" spans="1:19" ht="26.25" customHeight="1">
      <c r="A18" s="96"/>
      <c r="B18" s="78"/>
      <c r="C18" s="78"/>
      <c r="D18" s="78"/>
      <c r="E18" s="77" t="s">
        <v>274</v>
      </c>
      <c r="F18" s="98"/>
      <c r="G18" s="98"/>
      <c r="H18" s="130"/>
      <c r="I18" s="99"/>
      <c r="J18" s="145">
        <v>26500000</v>
      </c>
      <c r="K18" s="145">
        <v>0</v>
      </c>
      <c r="L18" s="145">
        <v>0</v>
      </c>
      <c r="M18" s="122">
        <f t="shared" si="0"/>
        <v>26500000</v>
      </c>
      <c r="N18" s="145">
        <v>0</v>
      </c>
      <c r="O18" s="145">
        <v>0</v>
      </c>
      <c r="P18" s="144">
        <f t="shared" si="1"/>
        <v>0</v>
      </c>
      <c r="Q18" s="145">
        <v>0</v>
      </c>
      <c r="R18" s="125">
        <v>0</v>
      </c>
      <c r="S18" s="122">
        <f t="shared" si="2"/>
        <v>26500000</v>
      </c>
    </row>
    <row r="19" spans="1:19" ht="26.25" customHeight="1">
      <c r="A19" s="96"/>
      <c r="B19" s="78"/>
      <c r="C19" s="78"/>
      <c r="D19" s="78"/>
      <c r="E19" s="139" t="s">
        <v>275</v>
      </c>
      <c r="F19" s="98"/>
      <c r="G19" s="98"/>
      <c r="H19" s="78"/>
      <c r="I19" s="99"/>
      <c r="J19" s="145">
        <v>2450000</v>
      </c>
      <c r="K19" s="145">
        <v>0</v>
      </c>
      <c r="L19" s="145">
        <v>0</v>
      </c>
      <c r="M19" s="122">
        <f t="shared" si="0"/>
        <v>2450000</v>
      </c>
      <c r="N19" s="145">
        <v>0</v>
      </c>
      <c r="O19" s="145">
        <v>0</v>
      </c>
      <c r="P19" s="144">
        <f t="shared" si="1"/>
        <v>0</v>
      </c>
      <c r="Q19" s="145">
        <v>0</v>
      </c>
      <c r="R19" s="125">
        <v>0</v>
      </c>
      <c r="S19" s="122">
        <f t="shared" si="2"/>
        <v>2450000</v>
      </c>
    </row>
    <row r="20" spans="1:19" ht="26.25" customHeight="1">
      <c r="A20" s="96"/>
      <c r="B20" s="78"/>
      <c r="C20" s="78"/>
      <c r="D20" s="78"/>
      <c r="E20" s="77" t="s">
        <v>276</v>
      </c>
      <c r="F20" s="98"/>
      <c r="G20" s="98"/>
      <c r="H20" s="130"/>
      <c r="I20" s="99"/>
      <c r="J20" s="145">
        <v>20000</v>
      </c>
      <c r="K20" s="145">
        <v>0</v>
      </c>
      <c r="L20" s="145">
        <v>0</v>
      </c>
      <c r="M20" s="122">
        <f t="shared" si="0"/>
        <v>20000</v>
      </c>
      <c r="N20" s="145">
        <v>0</v>
      </c>
      <c r="O20" s="145">
        <v>0</v>
      </c>
      <c r="P20" s="144">
        <f t="shared" si="1"/>
        <v>0</v>
      </c>
      <c r="Q20" s="145">
        <v>0</v>
      </c>
      <c r="R20" s="125">
        <v>0</v>
      </c>
      <c r="S20" s="122">
        <f t="shared" si="2"/>
        <v>20000</v>
      </c>
    </row>
    <row r="21" spans="1:19" ht="26.25" customHeight="1">
      <c r="A21" s="96"/>
      <c r="B21" s="78"/>
      <c r="C21" s="78"/>
      <c r="D21" s="78"/>
      <c r="E21" s="139" t="s">
        <v>277</v>
      </c>
      <c r="F21" s="98"/>
      <c r="G21" s="98"/>
      <c r="H21" s="78"/>
      <c r="I21" s="99"/>
      <c r="J21" s="145">
        <v>10000000</v>
      </c>
      <c r="K21" s="145">
        <v>0</v>
      </c>
      <c r="L21" s="145">
        <v>0</v>
      </c>
      <c r="M21" s="122">
        <f t="shared" si="0"/>
        <v>10000000</v>
      </c>
      <c r="N21" s="145">
        <v>0</v>
      </c>
      <c r="O21" s="145">
        <v>0</v>
      </c>
      <c r="P21" s="144">
        <f t="shared" si="1"/>
        <v>0</v>
      </c>
      <c r="Q21" s="145">
        <v>0</v>
      </c>
      <c r="R21" s="125">
        <v>0</v>
      </c>
      <c r="S21" s="122">
        <f t="shared" si="2"/>
        <v>10000000</v>
      </c>
    </row>
    <row r="22" spans="1:19" ht="26.25" customHeight="1">
      <c r="A22" s="96"/>
      <c r="B22" s="78"/>
      <c r="C22" s="78"/>
      <c r="D22" s="78"/>
      <c r="E22" s="77" t="s">
        <v>278</v>
      </c>
      <c r="F22" s="98"/>
      <c r="G22" s="98"/>
      <c r="H22" s="78"/>
      <c r="I22" s="99"/>
      <c r="J22" s="145">
        <v>0</v>
      </c>
      <c r="K22" s="145">
        <v>0</v>
      </c>
      <c r="L22" s="145">
        <v>0</v>
      </c>
      <c r="M22" s="122">
        <f t="shared" si="0"/>
        <v>0</v>
      </c>
      <c r="N22" s="145">
        <v>350000</v>
      </c>
      <c r="O22" s="145">
        <v>0</v>
      </c>
      <c r="P22" s="144">
        <f t="shared" si="1"/>
        <v>350000</v>
      </c>
      <c r="Q22" s="145">
        <v>0</v>
      </c>
      <c r="R22" s="125">
        <v>0</v>
      </c>
      <c r="S22" s="122">
        <f t="shared" si="2"/>
        <v>350000</v>
      </c>
    </row>
    <row r="23" spans="1:19" ht="26.25" customHeight="1">
      <c r="A23" s="96"/>
      <c r="B23" s="78"/>
      <c r="C23" s="78"/>
      <c r="D23" s="78"/>
      <c r="E23" s="139" t="s">
        <v>279</v>
      </c>
      <c r="F23" s="98"/>
      <c r="G23" s="98"/>
      <c r="I23" s="99"/>
      <c r="J23" s="145">
        <v>0</v>
      </c>
      <c r="K23" s="145">
        <v>170000</v>
      </c>
      <c r="L23" s="145">
        <v>0</v>
      </c>
      <c r="M23" s="122">
        <f t="shared" si="0"/>
        <v>170000</v>
      </c>
      <c r="N23" s="145">
        <v>0</v>
      </c>
      <c r="O23" s="145">
        <v>0</v>
      </c>
      <c r="P23" s="144">
        <f t="shared" si="1"/>
        <v>0</v>
      </c>
      <c r="Q23" s="145">
        <v>0</v>
      </c>
      <c r="R23" s="125">
        <v>0</v>
      </c>
      <c r="S23" s="122">
        <f t="shared" si="2"/>
        <v>170000</v>
      </c>
    </row>
    <row r="24" spans="1:19" ht="26.25" customHeight="1">
      <c r="A24" s="96"/>
      <c r="B24" s="78"/>
      <c r="C24" s="78"/>
      <c r="D24" s="78" t="s">
        <v>245</v>
      </c>
      <c r="E24" s="78"/>
      <c r="F24" s="78"/>
      <c r="G24" s="78"/>
      <c r="H24" s="78"/>
      <c r="I24" s="97"/>
      <c r="J24" s="122">
        <f>SUM(J25)</f>
        <v>126889610</v>
      </c>
      <c r="K24" s="122">
        <f>SUM(K25)</f>
        <v>15539487</v>
      </c>
      <c r="L24" s="122">
        <f>SUM(L25)</f>
        <v>0</v>
      </c>
      <c r="M24" s="122">
        <f t="shared" si="0"/>
        <v>142429097</v>
      </c>
      <c r="N24" s="122">
        <f>SUM(N25)</f>
        <v>49525215</v>
      </c>
      <c r="O24" s="122">
        <v>0</v>
      </c>
      <c r="P24" s="144">
        <f t="shared" si="1"/>
        <v>49525215</v>
      </c>
      <c r="Q24" s="145">
        <f>SUM(Q25)</f>
        <v>12045688</v>
      </c>
      <c r="R24" s="125">
        <v>0</v>
      </c>
      <c r="S24" s="122">
        <f t="shared" si="2"/>
        <v>204000000</v>
      </c>
    </row>
    <row r="25" spans="1:27" ht="26.25" customHeight="1">
      <c r="A25" s="96"/>
      <c r="B25" s="78"/>
      <c r="C25" s="78"/>
      <c r="D25" s="78"/>
      <c r="E25" s="78" t="s">
        <v>280</v>
      </c>
      <c r="F25" s="98"/>
      <c r="G25" s="98"/>
      <c r="I25" s="99"/>
      <c r="J25" s="145">
        <v>126889610</v>
      </c>
      <c r="K25" s="145">
        <v>15539487</v>
      </c>
      <c r="L25" s="145">
        <v>0</v>
      </c>
      <c r="M25" s="122">
        <f t="shared" si="0"/>
        <v>142429097</v>
      </c>
      <c r="N25" s="145">
        <v>49525215</v>
      </c>
      <c r="O25" s="145">
        <v>0</v>
      </c>
      <c r="P25" s="144">
        <f t="shared" si="1"/>
        <v>49525215</v>
      </c>
      <c r="Q25" s="145">
        <v>12045688</v>
      </c>
      <c r="R25" s="125">
        <v>0</v>
      </c>
      <c r="S25" s="122">
        <f t="shared" si="2"/>
        <v>204000000</v>
      </c>
      <c r="T25" s="81"/>
      <c r="U25" s="81"/>
      <c r="V25" s="81"/>
      <c r="W25" s="81"/>
      <c r="X25" s="81"/>
      <c r="Y25" s="81"/>
      <c r="Z25" s="81"/>
      <c r="AA25" s="81"/>
    </row>
    <row r="26" spans="1:27" s="81" customFormat="1" ht="26.25" customHeight="1">
      <c r="A26" s="96"/>
      <c r="B26" s="78"/>
      <c r="C26" s="78"/>
      <c r="D26" s="78" t="s">
        <v>246</v>
      </c>
      <c r="E26" s="78"/>
      <c r="F26" s="78"/>
      <c r="G26" s="78"/>
      <c r="H26" s="78"/>
      <c r="I26" s="97"/>
      <c r="J26" s="122">
        <f>SUM(J27)</f>
        <v>0</v>
      </c>
      <c r="K26" s="122">
        <f>SUM(K27)</f>
        <v>0</v>
      </c>
      <c r="L26" s="122">
        <f>SUM(L27)</f>
        <v>0</v>
      </c>
      <c r="M26" s="122">
        <f t="shared" si="0"/>
        <v>0</v>
      </c>
      <c r="N26" s="122">
        <f>SUM(N27)</f>
        <v>0</v>
      </c>
      <c r="O26" s="122">
        <v>0</v>
      </c>
      <c r="P26" s="144">
        <f t="shared" si="1"/>
        <v>0</v>
      </c>
      <c r="Q26" s="145">
        <f>SUM(Q27)</f>
        <v>2000000</v>
      </c>
      <c r="R26" s="125">
        <v>0</v>
      </c>
      <c r="S26" s="122">
        <f t="shared" si="2"/>
        <v>2000000</v>
      </c>
      <c r="T26" s="79"/>
      <c r="U26" s="79"/>
      <c r="V26" s="79"/>
      <c r="W26" s="79"/>
      <c r="X26" s="79"/>
      <c r="Y26" s="79"/>
      <c r="Z26" s="79"/>
      <c r="AA26" s="79"/>
    </row>
    <row r="27" spans="1:27" ht="26.25" customHeight="1">
      <c r="A27" s="96"/>
      <c r="B27" s="78"/>
      <c r="C27" s="78"/>
      <c r="D27" s="78"/>
      <c r="E27" s="78" t="s">
        <v>247</v>
      </c>
      <c r="F27" s="98"/>
      <c r="G27" s="98"/>
      <c r="I27" s="99"/>
      <c r="J27" s="122">
        <v>0</v>
      </c>
      <c r="K27" s="122">
        <v>0</v>
      </c>
      <c r="L27" s="122">
        <v>0</v>
      </c>
      <c r="M27" s="122">
        <f t="shared" si="0"/>
        <v>0</v>
      </c>
      <c r="N27" s="122">
        <v>0</v>
      </c>
      <c r="O27" s="122">
        <v>0</v>
      </c>
      <c r="P27" s="144">
        <f t="shared" si="1"/>
        <v>0</v>
      </c>
      <c r="Q27" s="145">
        <v>2000000</v>
      </c>
      <c r="R27" s="125">
        <v>0</v>
      </c>
      <c r="S27" s="122">
        <f t="shared" si="2"/>
        <v>2000000</v>
      </c>
      <c r="T27" s="81"/>
      <c r="U27" s="81"/>
      <c r="V27" s="81"/>
      <c r="W27" s="81"/>
      <c r="X27" s="81"/>
      <c r="Y27" s="81"/>
      <c r="Z27" s="81"/>
      <c r="AA27" s="81"/>
    </row>
    <row r="28" spans="1:27" ht="26.25" customHeight="1">
      <c r="A28" s="96"/>
      <c r="B28" s="78"/>
      <c r="C28" s="78"/>
      <c r="D28" s="78" t="s">
        <v>248</v>
      </c>
      <c r="E28" s="78"/>
      <c r="F28" s="78"/>
      <c r="G28" s="78"/>
      <c r="H28" s="78"/>
      <c r="I28" s="97"/>
      <c r="J28" s="122">
        <f>SUM(J29:J30)</f>
        <v>0</v>
      </c>
      <c r="K28" s="122">
        <f>SUM(K29:K30)</f>
        <v>0</v>
      </c>
      <c r="L28" s="122">
        <f>SUM(L29:L30)</f>
        <v>0</v>
      </c>
      <c r="M28" s="122">
        <f t="shared" si="0"/>
        <v>0</v>
      </c>
      <c r="N28" s="122">
        <f>SUM(N29:N30)</f>
        <v>200000</v>
      </c>
      <c r="O28" s="122">
        <f>SUM(O29:O30)</f>
        <v>0</v>
      </c>
      <c r="P28" s="144">
        <f t="shared" si="1"/>
        <v>200000</v>
      </c>
      <c r="Q28" s="122">
        <f>SUM(Q29:Q30)</f>
        <v>10000</v>
      </c>
      <c r="R28" s="122">
        <f>SUM(R29:R30)</f>
        <v>0</v>
      </c>
      <c r="S28" s="122">
        <f t="shared" si="2"/>
        <v>210000</v>
      </c>
      <c r="T28" s="81"/>
      <c r="U28" s="81"/>
      <c r="V28" s="81"/>
      <c r="W28" s="81"/>
      <c r="X28" s="81"/>
      <c r="Y28" s="81"/>
      <c r="Z28" s="81"/>
      <c r="AA28" s="81"/>
    </row>
    <row r="29" spans="1:27" ht="26.25" customHeight="1">
      <c r="A29" s="100"/>
      <c r="B29" s="98"/>
      <c r="C29" s="98"/>
      <c r="D29" s="98"/>
      <c r="E29" s="139" t="s">
        <v>281</v>
      </c>
      <c r="F29" s="98"/>
      <c r="G29" s="98"/>
      <c r="H29" s="98"/>
      <c r="I29" s="99"/>
      <c r="J29" s="145">
        <v>0</v>
      </c>
      <c r="K29" s="145">
        <v>0</v>
      </c>
      <c r="L29" s="145">
        <v>0</v>
      </c>
      <c r="M29" s="122">
        <f t="shared" si="0"/>
        <v>0</v>
      </c>
      <c r="N29" s="145">
        <v>0</v>
      </c>
      <c r="O29" s="145">
        <v>0</v>
      </c>
      <c r="P29" s="144">
        <f t="shared" si="1"/>
        <v>0</v>
      </c>
      <c r="Q29" s="145">
        <v>10000</v>
      </c>
      <c r="R29" s="125">
        <v>0</v>
      </c>
      <c r="S29" s="122">
        <f t="shared" si="2"/>
        <v>10000</v>
      </c>
      <c r="T29" s="81"/>
      <c r="U29" s="81"/>
      <c r="V29" s="81"/>
      <c r="W29" s="81"/>
      <c r="X29" s="81"/>
      <c r="Y29" s="81"/>
      <c r="Z29" s="81"/>
      <c r="AA29" s="81"/>
    </row>
    <row r="30" spans="1:27" s="81" customFormat="1" ht="26.25" customHeight="1" thickBot="1">
      <c r="A30" s="100"/>
      <c r="B30" s="98"/>
      <c r="C30" s="98"/>
      <c r="D30" s="98"/>
      <c r="E30" s="77" t="s">
        <v>282</v>
      </c>
      <c r="F30" s="98"/>
      <c r="G30" s="98"/>
      <c r="H30" s="98"/>
      <c r="I30" s="99"/>
      <c r="J30" s="145">
        <v>0</v>
      </c>
      <c r="K30" s="145">
        <v>0</v>
      </c>
      <c r="L30" s="145">
        <v>0</v>
      </c>
      <c r="M30" s="122">
        <f t="shared" si="0"/>
        <v>0</v>
      </c>
      <c r="N30" s="145">
        <v>200000</v>
      </c>
      <c r="O30" s="145">
        <v>0</v>
      </c>
      <c r="P30" s="144">
        <f t="shared" si="1"/>
        <v>200000</v>
      </c>
      <c r="Q30" s="145">
        <v>0</v>
      </c>
      <c r="R30" s="125">
        <v>0</v>
      </c>
      <c r="S30" s="122">
        <f t="shared" si="2"/>
        <v>200000</v>
      </c>
      <c r="T30" s="88"/>
      <c r="U30" s="88"/>
      <c r="V30" s="88"/>
      <c r="W30" s="88"/>
      <c r="X30" s="88"/>
      <c r="Y30" s="88"/>
      <c r="Z30" s="88"/>
      <c r="AA30" s="88"/>
    </row>
    <row r="31" spans="1:27" s="88" customFormat="1" ht="30" customHeight="1" thickBot="1">
      <c r="A31" s="101"/>
      <c r="B31" s="102"/>
      <c r="C31" s="102"/>
      <c r="D31" s="103" t="s">
        <v>283</v>
      </c>
      <c r="E31" s="102"/>
      <c r="F31" s="102"/>
      <c r="G31" s="102"/>
      <c r="H31" s="102"/>
      <c r="I31" s="104"/>
      <c r="J31" s="150">
        <f>SUM(J13,J15,J17,J24,J26,J28)</f>
        <v>186404533</v>
      </c>
      <c r="K31" s="150">
        <f>SUM(K13,K15,K17,K24,K26,K28)</f>
        <v>17071791</v>
      </c>
      <c r="L31" s="150">
        <f>SUM(L13,L15,L17,L24,L26,L28)</f>
        <v>0</v>
      </c>
      <c r="M31" s="150">
        <f t="shared" si="0"/>
        <v>203476324</v>
      </c>
      <c r="N31" s="150">
        <f>SUM(N13,N15,N17,N24,N26,N28)</f>
        <v>62167988</v>
      </c>
      <c r="O31" s="150">
        <f>SUM(O13,O15,O17,O24,O26,O28)</f>
        <v>0</v>
      </c>
      <c r="P31" s="151">
        <f t="shared" si="1"/>
        <v>62167988</v>
      </c>
      <c r="Q31" s="150">
        <f>SUM(Q13,Q15,Q17,Q24,Q26,Q28)</f>
        <v>14655688</v>
      </c>
      <c r="R31" s="152">
        <v>0</v>
      </c>
      <c r="S31" s="153">
        <f t="shared" si="2"/>
        <v>280300000</v>
      </c>
      <c r="T31" s="81"/>
      <c r="U31" s="81"/>
      <c r="V31" s="81"/>
      <c r="W31" s="81"/>
      <c r="X31" s="81"/>
      <c r="Y31" s="81"/>
      <c r="Z31" s="81"/>
      <c r="AA31" s="81"/>
    </row>
    <row r="32" spans="1:19" s="81" customFormat="1" ht="26.25" customHeight="1">
      <c r="A32" s="105"/>
      <c r="B32" s="106"/>
      <c r="C32" s="106" t="s">
        <v>249</v>
      </c>
      <c r="D32" s="106"/>
      <c r="E32" s="106"/>
      <c r="F32" s="106"/>
      <c r="G32" s="106"/>
      <c r="H32" s="106"/>
      <c r="I32" s="107"/>
      <c r="J32" s="126"/>
      <c r="K32" s="126"/>
      <c r="L32" s="126"/>
      <c r="M32" s="126"/>
      <c r="N32" s="126"/>
      <c r="O32" s="126"/>
      <c r="P32" s="146"/>
      <c r="Q32" s="147"/>
      <c r="R32" s="127"/>
      <c r="S32" s="126"/>
    </row>
    <row r="33" spans="1:19" s="81" customFormat="1" ht="26.25" customHeight="1">
      <c r="A33" s="96"/>
      <c r="B33" s="78"/>
      <c r="C33" s="78"/>
      <c r="D33" s="78" t="s">
        <v>250</v>
      </c>
      <c r="E33" s="78"/>
      <c r="F33" s="78"/>
      <c r="G33" s="78"/>
      <c r="H33" s="78"/>
      <c r="I33" s="97"/>
      <c r="J33" s="122">
        <f>SUM(J34:J64)</f>
        <v>200432254</v>
      </c>
      <c r="K33" s="122">
        <f>SUM(K34:K64)</f>
        <v>17952505</v>
      </c>
      <c r="L33" s="122">
        <f>SUM(L34:L64)</f>
        <v>0</v>
      </c>
      <c r="M33" s="122">
        <f>SUM(J33:L33)</f>
        <v>218384759</v>
      </c>
      <c r="N33" s="122">
        <f>SUM(N34:N64)</f>
        <v>56673840</v>
      </c>
      <c r="O33" s="122">
        <f>SUM(O34:O64)</f>
        <v>0</v>
      </c>
      <c r="P33" s="144">
        <f>SUM(N33:O33)</f>
        <v>56673840</v>
      </c>
      <c r="Q33" s="128"/>
      <c r="R33" s="125">
        <v>0</v>
      </c>
      <c r="S33" s="122">
        <f t="shared" si="2"/>
        <v>275058599</v>
      </c>
    </row>
    <row r="34" spans="1:19" ht="26.25" customHeight="1">
      <c r="A34" s="96"/>
      <c r="B34" s="78"/>
      <c r="C34" s="78"/>
      <c r="D34" s="78"/>
      <c r="E34" s="139" t="s">
        <v>284</v>
      </c>
      <c r="F34" s="78"/>
      <c r="G34" s="78"/>
      <c r="H34" s="78"/>
      <c r="I34" s="97"/>
      <c r="J34" s="122">
        <v>24589256</v>
      </c>
      <c r="K34" s="122">
        <v>6583415</v>
      </c>
      <c r="L34" s="122">
        <v>0</v>
      </c>
      <c r="M34" s="122">
        <f aca="true" t="shared" si="3" ref="M34:M64">SUM(J34:L34)</f>
        <v>31172671</v>
      </c>
      <c r="N34" s="122">
        <v>8369480</v>
      </c>
      <c r="O34" s="122">
        <v>0</v>
      </c>
      <c r="P34" s="144">
        <f aca="true" t="shared" si="4" ref="P34:P64">SUM(N34:O34)</f>
        <v>8369480</v>
      </c>
      <c r="Q34" s="134"/>
      <c r="R34" s="122">
        <v>0</v>
      </c>
      <c r="S34" s="122">
        <f t="shared" si="2"/>
        <v>39542151</v>
      </c>
    </row>
    <row r="35" spans="1:19" ht="26.25" customHeight="1">
      <c r="A35" s="96"/>
      <c r="B35" s="78"/>
      <c r="C35" s="78"/>
      <c r="D35" s="78"/>
      <c r="E35" s="77" t="s">
        <v>205</v>
      </c>
      <c r="F35" s="78"/>
      <c r="G35" s="78"/>
      <c r="H35" s="78"/>
      <c r="I35" s="97"/>
      <c r="J35" s="122">
        <v>4897000</v>
      </c>
      <c r="K35" s="122">
        <v>536624</v>
      </c>
      <c r="L35" s="122">
        <v>0</v>
      </c>
      <c r="M35" s="122">
        <f t="shared" si="3"/>
        <v>5433624</v>
      </c>
      <c r="N35" s="122">
        <v>3997676</v>
      </c>
      <c r="O35" s="122">
        <v>0</v>
      </c>
      <c r="P35" s="144">
        <f t="shared" si="4"/>
        <v>3997676</v>
      </c>
      <c r="Q35" s="134"/>
      <c r="R35" s="122">
        <v>0</v>
      </c>
      <c r="S35" s="122">
        <f t="shared" si="2"/>
        <v>9431300</v>
      </c>
    </row>
    <row r="36" spans="1:19" ht="26.25" customHeight="1">
      <c r="A36" s="96"/>
      <c r="B36" s="78"/>
      <c r="C36" s="78"/>
      <c r="D36" s="78"/>
      <c r="E36" s="139" t="s">
        <v>285</v>
      </c>
      <c r="F36" s="78"/>
      <c r="G36" s="78"/>
      <c r="H36" s="78"/>
      <c r="I36" s="97"/>
      <c r="J36" s="122">
        <v>1393142</v>
      </c>
      <c r="K36" s="122">
        <v>348214</v>
      </c>
      <c r="L36" s="122">
        <v>0</v>
      </c>
      <c r="M36" s="122">
        <f t="shared" si="3"/>
        <v>1741356</v>
      </c>
      <c r="N36" s="122">
        <v>469044</v>
      </c>
      <c r="O36" s="122">
        <v>0</v>
      </c>
      <c r="P36" s="144">
        <f t="shared" si="4"/>
        <v>469044</v>
      </c>
      <c r="Q36" s="134"/>
      <c r="R36" s="122">
        <v>0</v>
      </c>
      <c r="S36" s="122">
        <f t="shared" si="2"/>
        <v>2210400</v>
      </c>
    </row>
    <row r="37" spans="1:19" ht="26.25" customHeight="1">
      <c r="A37" s="96"/>
      <c r="B37" s="78"/>
      <c r="C37" s="78"/>
      <c r="D37" s="78"/>
      <c r="E37" s="140" t="s">
        <v>286</v>
      </c>
      <c r="F37" s="78"/>
      <c r="G37" s="78"/>
      <c r="H37" s="78"/>
      <c r="I37" s="97"/>
      <c r="J37" s="122">
        <v>4527059</v>
      </c>
      <c r="K37" s="122">
        <v>1397980</v>
      </c>
      <c r="L37" s="122">
        <v>0</v>
      </c>
      <c r="M37" s="122">
        <f t="shared" si="3"/>
        <v>5925039</v>
      </c>
      <c r="N37" s="122">
        <v>1579461</v>
      </c>
      <c r="O37" s="122">
        <v>0</v>
      </c>
      <c r="P37" s="144">
        <f t="shared" si="4"/>
        <v>1579461</v>
      </c>
      <c r="Q37" s="134"/>
      <c r="R37" s="122">
        <v>0</v>
      </c>
      <c r="S37" s="122">
        <f t="shared" si="2"/>
        <v>7504500</v>
      </c>
    </row>
    <row r="38" spans="1:27" ht="26.25" customHeight="1">
      <c r="A38" s="96"/>
      <c r="B38" s="78"/>
      <c r="C38" s="78"/>
      <c r="D38" s="78"/>
      <c r="E38" s="139" t="s">
        <v>206</v>
      </c>
      <c r="F38" s="78"/>
      <c r="G38" s="78"/>
      <c r="H38" s="78"/>
      <c r="I38" s="97"/>
      <c r="J38" s="122">
        <v>1537</v>
      </c>
      <c r="K38" s="122">
        <v>137</v>
      </c>
      <c r="L38" s="122">
        <v>0</v>
      </c>
      <c r="M38" s="122">
        <f t="shared" si="3"/>
        <v>1674</v>
      </c>
      <c r="N38" s="122">
        <v>236</v>
      </c>
      <c r="O38" s="122">
        <v>0</v>
      </c>
      <c r="P38" s="144">
        <f t="shared" si="4"/>
        <v>236</v>
      </c>
      <c r="Q38" s="134"/>
      <c r="R38" s="122">
        <v>0</v>
      </c>
      <c r="S38" s="122">
        <f t="shared" si="2"/>
        <v>1910</v>
      </c>
      <c r="T38" s="81"/>
      <c r="U38" s="81"/>
      <c r="V38" s="81"/>
      <c r="W38" s="81"/>
      <c r="X38" s="81"/>
      <c r="Y38" s="81"/>
      <c r="Z38" s="81"/>
      <c r="AA38" s="81"/>
    </row>
    <row r="39" spans="1:19" s="81" customFormat="1" ht="26.25" customHeight="1">
      <c r="A39" s="96"/>
      <c r="B39" s="78"/>
      <c r="C39" s="78"/>
      <c r="D39" s="78"/>
      <c r="E39" s="77" t="s">
        <v>207</v>
      </c>
      <c r="F39" s="78"/>
      <c r="G39" s="78"/>
      <c r="H39" s="78"/>
      <c r="I39" s="97"/>
      <c r="J39" s="122">
        <v>151140</v>
      </c>
      <c r="K39" s="122">
        <v>20235</v>
      </c>
      <c r="L39" s="122">
        <v>0</v>
      </c>
      <c r="M39" s="122">
        <f t="shared" si="3"/>
        <v>171375</v>
      </c>
      <c r="N39" s="122">
        <v>17625</v>
      </c>
      <c r="O39" s="122">
        <v>0</v>
      </c>
      <c r="P39" s="144">
        <f t="shared" si="4"/>
        <v>17625</v>
      </c>
      <c r="Q39" s="134"/>
      <c r="R39" s="122">
        <v>0</v>
      </c>
      <c r="S39" s="122">
        <f t="shared" si="2"/>
        <v>189000</v>
      </c>
    </row>
    <row r="40" spans="1:27" s="81" customFormat="1" ht="26.25" customHeight="1">
      <c r="A40" s="96"/>
      <c r="B40" s="78"/>
      <c r="C40" s="78"/>
      <c r="D40" s="78"/>
      <c r="E40" s="139" t="s">
        <v>208</v>
      </c>
      <c r="F40" s="78"/>
      <c r="G40" s="78"/>
      <c r="H40" s="78"/>
      <c r="I40" s="97"/>
      <c r="J40" s="122">
        <v>802900</v>
      </c>
      <c r="K40" s="122">
        <v>147200</v>
      </c>
      <c r="L40" s="122">
        <v>0</v>
      </c>
      <c r="M40" s="122">
        <f t="shared" si="3"/>
        <v>950100</v>
      </c>
      <c r="N40" s="122">
        <v>235900</v>
      </c>
      <c r="O40" s="122">
        <v>0</v>
      </c>
      <c r="P40" s="144">
        <f t="shared" si="4"/>
        <v>235900</v>
      </c>
      <c r="Q40" s="134"/>
      <c r="R40" s="122">
        <v>0</v>
      </c>
      <c r="S40" s="122">
        <f t="shared" si="2"/>
        <v>1186000</v>
      </c>
      <c r="T40" s="79"/>
      <c r="U40" s="79"/>
      <c r="V40" s="79"/>
      <c r="W40" s="79"/>
      <c r="X40" s="79"/>
      <c r="Y40" s="79"/>
      <c r="Z40" s="79"/>
      <c r="AA40" s="79"/>
    </row>
    <row r="41" spans="1:27" s="81" customFormat="1" ht="26.25" customHeight="1">
      <c r="A41" s="96"/>
      <c r="B41" s="78"/>
      <c r="C41" s="78"/>
      <c r="D41" s="78"/>
      <c r="E41" s="140" t="s">
        <v>287</v>
      </c>
      <c r="F41" s="78"/>
      <c r="G41" s="78"/>
      <c r="H41" s="78"/>
      <c r="I41" s="97"/>
      <c r="J41" s="122">
        <v>814944</v>
      </c>
      <c r="K41" s="122">
        <v>73476</v>
      </c>
      <c r="L41" s="122">
        <v>0</v>
      </c>
      <c r="M41" s="122">
        <f t="shared" si="3"/>
        <v>888420</v>
      </c>
      <c r="N41" s="122">
        <v>671580</v>
      </c>
      <c r="O41" s="122">
        <v>0</v>
      </c>
      <c r="P41" s="144">
        <f t="shared" si="4"/>
        <v>671580</v>
      </c>
      <c r="Q41" s="134"/>
      <c r="R41" s="122">
        <v>0</v>
      </c>
      <c r="S41" s="122">
        <f t="shared" si="2"/>
        <v>1560000</v>
      </c>
      <c r="T41" s="79"/>
      <c r="U41" s="79"/>
      <c r="V41" s="79"/>
      <c r="W41" s="79"/>
      <c r="X41" s="79"/>
      <c r="Y41" s="79"/>
      <c r="Z41" s="79"/>
      <c r="AA41" s="79"/>
    </row>
    <row r="42" spans="1:27" s="81" customFormat="1" ht="26.25" customHeight="1">
      <c r="A42" s="96"/>
      <c r="B42" s="78"/>
      <c r="C42" s="78"/>
      <c r="D42" s="78"/>
      <c r="E42" s="139" t="s">
        <v>288</v>
      </c>
      <c r="F42" s="78"/>
      <c r="G42" s="78"/>
      <c r="H42" s="78"/>
      <c r="I42" s="97"/>
      <c r="J42" s="122">
        <v>107380</v>
      </c>
      <c r="K42" s="122">
        <v>28440</v>
      </c>
      <c r="L42" s="122">
        <v>0</v>
      </c>
      <c r="M42" s="122">
        <f t="shared" si="3"/>
        <v>135820</v>
      </c>
      <c r="N42" s="122">
        <v>47180</v>
      </c>
      <c r="O42" s="122">
        <v>0</v>
      </c>
      <c r="P42" s="144">
        <f t="shared" si="4"/>
        <v>47180</v>
      </c>
      <c r="Q42" s="134"/>
      <c r="R42" s="122">
        <v>0</v>
      </c>
      <c r="S42" s="122">
        <f t="shared" si="2"/>
        <v>183000</v>
      </c>
      <c r="T42" s="79"/>
      <c r="U42" s="79"/>
      <c r="V42" s="79"/>
      <c r="W42" s="79"/>
      <c r="X42" s="79"/>
      <c r="Y42" s="79"/>
      <c r="Z42" s="79"/>
      <c r="AA42" s="79"/>
    </row>
    <row r="43" spans="1:19" ht="26.25" customHeight="1">
      <c r="A43" s="96"/>
      <c r="B43" s="78"/>
      <c r="C43" s="78"/>
      <c r="D43" s="78"/>
      <c r="E43" s="77" t="s">
        <v>209</v>
      </c>
      <c r="F43" s="78"/>
      <c r="G43" s="78"/>
      <c r="H43" s="78"/>
      <c r="I43" s="97"/>
      <c r="J43" s="122">
        <v>2431160</v>
      </c>
      <c r="K43" s="122">
        <v>518986</v>
      </c>
      <c r="L43" s="122">
        <v>0</v>
      </c>
      <c r="M43" s="122">
        <f t="shared" si="3"/>
        <v>2950146</v>
      </c>
      <c r="N43" s="122">
        <v>649905</v>
      </c>
      <c r="O43" s="122">
        <v>0</v>
      </c>
      <c r="P43" s="144">
        <f t="shared" si="4"/>
        <v>649905</v>
      </c>
      <c r="Q43" s="134"/>
      <c r="R43" s="122">
        <v>0</v>
      </c>
      <c r="S43" s="122">
        <f t="shared" si="2"/>
        <v>3600051</v>
      </c>
    </row>
    <row r="44" spans="1:19" ht="26.25" customHeight="1">
      <c r="A44" s="96"/>
      <c r="B44" s="78"/>
      <c r="C44" s="78"/>
      <c r="D44" s="78"/>
      <c r="E44" s="139" t="s">
        <v>289</v>
      </c>
      <c r="F44" s="78"/>
      <c r="G44" s="78"/>
      <c r="H44" s="78"/>
      <c r="I44" s="97"/>
      <c r="J44" s="122">
        <v>1676750</v>
      </c>
      <c r="K44" s="122">
        <v>124250</v>
      </c>
      <c r="L44" s="122">
        <v>0</v>
      </c>
      <c r="M44" s="122">
        <f t="shared" si="3"/>
        <v>1801000</v>
      </c>
      <c r="N44" s="122">
        <v>636000</v>
      </c>
      <c r="O44" s="122">
        <v>0</v>
      </c>
      <c r="P44" s="144">
        <f t="shared" si="4"/>
        <v>636000</v>
      </c>
      <c r="Q44" s="134"/>
      <c r="R44" s="122">
        <v>0</v>
      </c>
      <c r="S44" s="122">
        <f t="shared" si="2"/>
        <v>2437000</v>
      </c>
    </row>
    <row r="45" spans="1:27" ht="26.25" customHeight="1">
      <c r="A45" s="96"/>
      <c r="B45" s="78"/>
      <c r="C45" s="78"/>
      <c r="D45" s="78"/>
      <c r="E45" s="139" t="s">
        <v>210</v>
      </c>
      <c r="F45" s="78"/>
      <c r="G45" s="78"/>
      <c r="H45" s="78"/>
      <c r="I45" s="97"/>
      <c r="J45" s="122">
        <v>4380537</v>
      </c>
      <c r="K45" s="122">
        <v>1137</v>
      </c>
      <c r="L45" s="122">
        <v>0</v>
      </c>
      <c r="M45" s="122">
        <f t="shared" si="3"/>
        <v>4381674</v>
      </c>
      <c r="N45" s="122">
        <v>236</v>
      </c>
      <c r="O45" s="122">
        <v>0</v>
      </c>
      <c r="P45" s="144">
        <f t="shared" si="4"/>
        <v>236</v>
      </c>
      <c r="Q45" s="134"/>
      <c r="R45" s="122">
        <v>0</v>
      </c>
      <c r="S45" s="122">
        <f t="shared" si="2"/>
        <v>4381910</v>
      </c>
      <c r="T45" s="81"/>
      <c r="U45" s="81"/>
      <c r="V45" s="81"/>
      <c r="W45" s="81"/>
      <c r="X45" s="81"/>
      <c r="Y45" s="81"/>
      <c r="Z45" s="81"/>
      <c r="AA45" s="81"/>
    </row>
    <row r="46" spans="1:27" ht="26.25" customHeight="1">
      <c r="A46" s="96"/>
      <c r="B46" s="78"/>
      <c r="C46" s="78"/>
      <c r="D46" s="78"/>
      <c r="E46" s="140" t="s">
        <v>290</v>
      </c>
      <c r="F46" s="78"/>
      <c r="G46" s="78"/>
      <c r="H46" s="78"/>
      <c r="I46" s="97"/>
      <c r="J46" s="122">
        <v>51542</v>
      </c>
      <c r="K46" s="122">
        <v>13171</v>
      </c>
      <c r="L46" s="122">
        <v>0</v>
      </c>
      <c r="M46" s="122">
        <f t="shared" si="3"/>
        <v>64713</v>
      </c>
      <c r="N46" s="122">
        <v>22646</v>
      </c>
      <c r="O46" s="122">
        <v>0</v>
      </c>
      <c r="P46" s="144">
        <f t="shared" si="4"/>
        <v>22646</v>
      </c>
      <c r="Q46" s="134"/>
      <c r="R46" s="122">
        <v>0</v>
      </c>
      <c r="S46" s="122">
        <f t="shared" si="2"/>
        <v>87359</v>
      </c>
      <c r="T46" s="81"/>
      <c r="U46" s="81"/>
      <c r="V46" s="81"/>
      <c r="W46" s="81"/>
      <c r="X46" s="81"/>
      <c r="Y46" s="81"/>
      <c r="Z46" s="81"/>
      <c r="AA46" s="81"/>
    </row>
    <row r="47" spans="1:27" ht="26.25" customHeight="1">
      <c r="A47" s="96"/>
      <c r="B47" s="78"/>
      <c r="C47" s="78"/>
      <c r="D47" s="78"/>
      <c r="E47" s="139" t="s">
        <v>291</v>
      </c>
      <c r="F47" s="78"/>
      <c r="G47" s="78"/>
      <c r="H47" s="78"/>
      <c r="I47" s="97"/>
      <c r="J47" s="122">
        <v>21462400</v>
      </c>
      <c r="K47" s="122">
        <v>1590400</v>
      </c>
      <c r="L47" s="122">
        <v>0</v>
      </c>
      <c r="M47" s="122">
        <f t="shared" si="3"/>
        <v>23052800</v>
      </c>
      <c r="N47" s="122">
        <v>8140800</v>
      </c>
      <c r="O47" s="122">
        <v>0</v>
      </c>
      <c r="P47" s="144">
        <f t="shared" si="4"/>
        <v>8140800</v>
      </c>
      <c r="Q47" s="134"/>
      <c r="R47" s="122">
        <v>0</v>
      </c>
      <c r="S47" s="122">
        <f t="shared" si="2"/>
        <v>31193600</v>
      </c>
      <c r="T47" s="81"/>
      <c r="U47" s="81"/>
      <c r="V47" s="81"/>
      <c r="W47" s="81"/>
      <c r="X47" s="81"/>
      <c r="Y47" s="81"/>
      <c r="Z47" s="81"/>
      <c r="AA47" s="81"/>
    </row>
    <row r="48" spans="1:27" ht="26.25" customHeight="1">
      <c r="A48" s="96"/>
      <c r="B48" s="78"/>
      <c r="C48" s="78"/>
      <c r="D48" s="78"/>
      <c r="E48" s="140" t="s">
        <v>292</v>
      </c>
      <c r="F48" s="78"/>
      <c r="G48" s="78"/>
      <c r="H48" s="78"/>
      <c r="I48" s="97"/>
      <c r="J48" s="122">
        <v>3447723</v>
      </c>
      <c r="K48" s="122">
        <v>244033</v>
      </c>
      <c r="L48" s="122">
        <v>0</v>
      </c>
      <c r="M48" s="122">
        <f t="shared" si="3"/>
        <v>3691756</v>
      </c>
      <c r="N48" s="122">
        <v>1244016</v>
      </c>
      <c r="O48" s="122">
        <v>0</v>
      </c>
      <c r="P48" s="144">
        <f t="shared" si="4"/>
        <v>1244016</v>
      </c>
      <c r="Q48" s="134"/>
      <c r="R48" s="122">
        <v>0</v>
      </c>
      <c r="S48" s="122">
        <f t="shared" si="2"/>
        <v>4935772</v>
      </c>
      <c r="T48" s="81"/>
      <c r="U48" s="81"/>
      <c r="V48" s="81"/>
      <c r="W48" s="81"/>
      <c r="X48" s="81"/>
      <c r="Y48" s="81"/>
      <c r="Z48" s="81"/>
      <c r="AA48" s="81"/>
    </row>
    <row r="49" spans="1:27" s="81" customFormat="1" ht="26.25" customHeight="1">
      <c r="A49" s="96"/>
      <c r="B49" s="78"/>
      <c r="C49" s="78"/>
      <c r="D49" s="78"/>
      <c r="E49" s="139" t="s">
        <v>211</v>
      </c>
      <c r="F49" s="78"/>
      <c r="G49" s="78"/>
      <c r="H49" s="78"/>
      <c r="I49" s="97"/>
      <c r="J49" s="122">
        <v>91904</v>
      </c>
      <c r="K49" s="122">
        <v>34952</v>
      </c>
      <c r="L49" s="122">
        <v>0</v>
      </c>
      <c r="M49" s="122">
        <f t="shared" si="3"/>
        <v>126856</v>
      </c>
      <c r="N49" s="122">
        <v>37744</v>
      </c>
      <c r="O49" s="122">
        <v>0</v>
      </c>
      <c r="P49" s="144">
        <f t="shared" si="4"/>
        <v>37744</v>
      </c>
      <c r="Q49" s="134"/>
      <c r="R49" s="122">
        <v>0</v>
      </c>
      <c r="S49" s="122">
        <f t="shared" si="2"/>
        <v>164600</v>
      </c>
      <c r="T49" s="79"/>
      <c r="U49" s="79"/>
      <c r="V49" s="79"/>
      <c r="W49" s="79"/>
      <c r="X49" s="79"/>
      <c r="Y49" s="79"/>
      <c r="Z49" s="79"/>
      <c r="AA49" s="79"/>
    </row>
    <row r="50" spans="1:19" ht="26.25" customHeight="1">
      <c r="A50" s="96"/>
      <c r="B50" s="78"/>
      <c r="C50" s="78"/>
      <c r="D50" s="78"/>
      <c r="E50" s="139" t="s">
        <v>212</v>
      </c>
      <c r="F50" s="78"/>
      <c r="G50" s="78"/>
      <c r="H50" s="78"/>
      <c r="I50" s="97"/>
      <c r="J50" s="122">
        <v>1000</v>
      </c>
      <c r="K50" s="122">
        <v>0</v>
      </c>
      <c r="L50" s="122">
        <v>0</v>
      </c>
      <c r="M50" s="122">
        <f t="shared" si="3"/>
        <v>1000</v>
      </c>
      <c r="N50" s="122">
        <v>0</v>
      </c>
      <c r="O50" s="122">
        <v>0</v>
      </c>
      <c r="P50" s="144">
        <f t="shared" si="4"/>
        <v>0</v>
      </c>
      <c r="Q50" s="134"/>
      <c r="R50" s="122">
        <v>0</v>
      </c>
      <c r="S50" s="122">
        <f t="shared" si="2"/>
        <v>1000</v>
      </c>
    </row>
    <row r="51" spans="1:19" ht="26.25" customHeight="1">
      <c r="A51" s="96"/>
      <c r="B51" s="78"/>
      <c r="C51" s="78"/>
      <c r="D51" s="78"/>
      <c r="E51" s="77" t="s">
        <v>213</v>
      </c>
      <c r="F51" s="78"/>
      <c r="G51" s="78"/>
      <c r="H51" s="78"/>
      <c r="I51" s="97"/>
      <c r="J51" s="122">
        <v>1842307</v>
      </c>
      <c r="K51" s="122">
        <v>452897</v>
      </c>
      <c r="L51" s="122">
        <v>0</v>
      </c>
      <c r="M51" s="122">
        <f t="shared" si="3"/>
        <v>2295204</v>
      </c>
      <c r="N51" s="122">
        <v>778705</v>
      </c>
      <c r="O51" s="122">
        <v>0</v>
      </c>
      <c r="P51" s="144">
        <f t="shared" si="4"/>
        <v>778705</v>
      </c>
      <c r="Q51" s="134"/>
      <c r="R51" s="122">
        <v>0</v>
      </c>
      <c r="S51" s="122">
        <f t="shared" si="2"/>
        <v>3073909</v>
      </c>
    </row>
    <row r="52" spans="1:19" ht="26.25" customHeight="1">
      <c r="A52" s="96"/>
      <c r="B52" s="78"/>
      <c r="C52" s="78"/>
      <c r="D52" s="78"/>
      <c r="E52" s="139" t="s">
        <v>293</v>
      </c>
      <c r="F52" s="78"/>
      <c r="G52" s="78"/>
      <c r="H52" s="78"/>
      <c r="I52" s="97"/>
      <c r="J52" s="122">
        <v>18792</v>
      </c>
      <c r="K52" s="122">
        <v>4802</v>
      </c>
      <c r="L52" s="122">
        <v>0</v>
      </c>
      <c r="M52" s="122">
        <f t="shared" si="3"/>
        <v>23594</v>
      </c>
      <c r="N52" s="122">
        <v>8257</v>
      </c>
      <c r="O52" s="122">
        <v>0</v>
      </c>
      <c r="P52" s="144">
        <f t="shared" si="4"/>
        <v>8257</v>
      </c>
      <c r="Q52" s="134"/>
      <c r="R52" s="122">
        <v>0</v>
      </c>
      <c r="S52" s="122">
        <f t="shared" si="2"/>
        <v>31851</v>
      </c>
    </row>
    <row r="53" spans="1:27" s="81" customFormat="1" ht="26.25" customHeight="1">
      <c r="A53" s="96"/>
      <c r="B53" s="78"/>
      <c r="C53" s="78"/>
      <c r="D53" s="78"/>
      <c r="E53" s="139" t="s">
        <v>214</v>
      </c>
      <c r="F53" s="78"/>
      <c r="G53" s="78"/>
      <c r="H53" s="78"/>
      <c r="I53" s="97"/>
      <c r="J53" s="122">
        <v>114298709</v>
      </c>
      <c r="K53" s="122">
        <v>5808439</v>
      </c>
      <c r="L53" s="122">
        <v>0</v>
      </c>
      <c r="M53" s="122">
        <f t="shared" si="3"/>
        <v>120107148</v>
      </c>
      <c r="N53" s="122">
        <v>29731728</v>
      </c>
      <c r="O53" s="122">
        <v>0</v>
      </c>
      <c r="P53" s="144">
        <f t="shared" si="4"/>
        <v>29731728</v>
      </c>
      <c r="Q53" s="134"/>
      <c r="R53" s="122">
        <v>0</v>
      </c>
      <c r="S53" s="122">
        <f t="shared" si="2"/>
        <v>149838876</v>
      </c>
      <c r="T53" s="79"/>
      <c r="U53" s="79"/>
      <c r="V53" s="79"/>
      <c r="W53" s="79"/>
      <c r="X53" s="79"/>
      <c r="Y53" s="79"/>
      <c r="Z53" s="79"/>
      <c r="AA53" s="79"/>
    </row>
    <row r="54" spans="1:27" ht="26.25" customHeight="1">
      <c r="A54" s="96"/>
      <c r="B54" s="78"/>
      <c r="C54" s="78"/>
      <c r="D54" s="78"/>
      <c r="E54" s="77" t="s">
        <v>215</v>
      </c>
      <c r="F54" s="78"/>
      <c r="G54" s="78"/>
      <c r="H54" s="78"/>
      <c r="I54" s="97"/>
      <c r="J54" s="122">
        <v>3238537</v>
      </c>
      <c r="K54" s="122">
        <v>137</v>
      </c>
      <c r="L54" s="122">
        <v>0</v>
      </c>
      <c r="M54" s="122">
        <f t="shared" si="3"/>
        <v>3238674</v>
      </c>
      <c r="N54" s="122">
        <v>236</v>
      </c>
      <c r="O54" s="122">
        <v>0</v>
      </c>
      <c r="P54" s="144">
        <f t="shared" si="4"/>
        <v>236</v>
      </c>
      <c r="Q54" s="134"/>
      <c r="R54" s="122">
        <v>0</v>
      </c>
      <c r="S54" s="122">
        <f t="shared" si="2"/>
        <v>3238910</v>
      </c>
      <c r="T54" s="81"/>
      <c r="U54" s="81"/>
      <c r="V54" s="81"/>
      <c r="W54" s="81"/>
      <c r="X54" s="81"/>
      <c r="Y54" s="81"/>
      <c r="Z54" s="81"/>
      <c r="AA54" s="81"/>
    </row>
    <row r="55" spans="1:19" ht="26.25" customHeight="1">
      <c r="A55" s="96"/>
      <c r="B55" s="78"/>
      <c r="C55" s="78"/>
      <c r="D55" s="78"/>
      <c r="E55" s="139" t="s">
        <v>230</v>
      </c>
      <c r="F55" s="78"/>
      <c r="G55" s="78"/>
      <c r="H55" s="78"/>
      <c r="I55" s="97"/>
      <c r="J55" s="122">
        <v>50000</v>
      </c>
      <c r="K55" s="122">
        <v>0</v>
      </c>
      <c r="L55" s="122">
        <v>0</v>
      </c>
      <c r="M55" s="122">
        <f t="shared" si="3"/>
        <v>50000</v>
      </c>
      <c r="N55" s="122">
        <v>0</v>
      </c>
      <c r="O55" s="122">
        <v>0</v>
      </c>
      <c r="P55" s="144">
        <f t="shared" si="4"/>
        <v>0</v>
      </c>
      <c r="Q55" s="134"/>
      <c r="R55" s="122">
        <v>0</v>
      </c>
      <c r="S55" s="122">
        <f t="shared" si="2"/>
        <v>50000</v>
      </c>
    </row>
    <row r="56" spans="1:19" ht="26.25" customHeight="1">
      <c r="A56" s="96"/>
      <c r="B56" s="78"/>
      <c r="C56" s="78"/>
      <c r="D56" s="78"/>
      <c r="E56" s="139" t="s">
        <v>294</v>
      </c>
      <c r="F56" s="78"/>
      <c r="G56" s="78"/>
      <c r="H56" s="78"/>
      <c r="I56" s="97"/>
      <c r="J56" s="122">
        <v>5385000</v>
      </c>
      <c r="K56" s="122">
        <v>0</v>
      </c>
      <c r="L56" s="122">
        <v>0</v>
      </c>
      <c r="M56" s="122">
        <f t="shared" si="3"/>
        <v>5385000</v>
      </c>
      <c r="N56" s="122">
        <v>0</v>
      </c>
      <c r="O56" s="122">
        <v>0</v>
      </c>
      <c r="P56" s="144">
        <f t="shared" si="4"/>
        <v>0</v>
      </c>
      <c r="Q56" s="134"/>
      <c r="R56" s="122">
        <v>0</v>
      </c>
      <c r="S56" s="122">
        <f t="shared" si="2"/>
        <v>5385000</v>
      </c>
    </row>
    <row r="57" spans="1:19" s="81" customFormat="1" ht="26.25" customHeight="1">
      <c r="A57" s="96"/>
      <c r="B57" s="78"/>
      <c r="C57" s="78"/>
      <c r="D57" s="78"/>
      <c r="E57" s="139" t="s">
        <v>216</v>
      </c>
      <c r="F57" s="78"/>
      <c r="G57" s="78"/>
      <c r="H57" s="78"/>
      <c r="I57" s="97"/>
      <c r="J57" s="122">
        <v>150000</v>
      </c>
      <c r="K57" s="122">
        <v>1000</v>
      </c>
      <c r="L57" s="122">
        <v>0</v>
      </c>
      <c r="M57" s="122">
        <f t="shared" si="3"/>
        <v>151000</v>
      </c>
      <c r="N57" s="122">
        <v>0</v>
      </c>
      <c r="O57" s="122">
        <v>0</v>
      </c>
      <c r="P57" s="144">
        <f t="shared" si="4"/>
        <v>0</v>
      </c>
      <c r="Q57" s="134"/>
      <c r="R57" s="122">
        <v>0</v>
      </c>
      <c r="S57" s="122">
        <f t="shared" si="2"/>
        <v>151000</v>
      </c>
    </row>
    <row r="58" spans="1:19" s="81" customFormat="1" ht="26.25" customHeight="1">
      <c r="A58" s="96"/>
      <c r="B58" s="78"/>
      <c r="C58" s="78"/>
      <c r="D58" s="78"/>
      <c r="E58" s="77" t="s">
        <v>217</v>
      </c>
      <c r="F58" s="78"/>
      <c r="G58" s="78"/>
      <c r="H58" s="78"/>
      <c r="I58" s="97"/>
      <c r="J58" s="122">
        <v>973535</v>
      </c>
      <c r="K58" s="122">
        <v>20580</v>
      </c>
      <c r="L58" s="122">
        <v>0</v>
      </c>
      <c r="M58" s="122">
        <f t="shared" si="3"/>
        <v>994115</v>
      </c>
      <c r="N58" s="122">
        <v>35385</v>
      </c>
      <c r="O58" s="122">
        <v>0</v>
      </c>
      <c r="P58" s="144">
        <f t="shared" si="4"/>
        <v>35385</v>
      </c>
      <c r="Q58" s="134"/>
      <c r="R58" s="122">
        <v>0</v>
      </c>
      <c r="S58" s="122">
        <f t="shared" si="2"/>
        <v>1029500</v>
      </c>
    </row>
    <row r="59" spans="1:27" s="81" customFormat="1" ht="26.25" customHeight="1">
      <c r="A59" s="96"/>
      <c r="B59" s="78"/>
      <c r="C59" s="78"/>
      <c r="D59" s="78"/>
      <c r="E59" s="139" t="s">
        <v>218</v>
      </c>
      <c r="F59" s="78"/>
      <c r="G59" s="78"/>
      <c r="H59" s="78"/>
      <c r="I59" s="97"/>
      <c r="J59" s="122">
        <v>3227000</v>
      </c>
      <c r="K59" s="122">
        <v>1000</v>
      </c>
      <c r="L59" s="122">
        <v>0</v>
      </c>
      <c r="M59" s="122">
        <f t="shared" si="3"/>
        <v>3228000</v>
      </c>
      <c r="N59" s="122">
        <v>0</v>
      </c>
      <c r="O59" s="122">
        <v>0</v>
      </c>
      <c r="P59" s="144">
        <f t="shared" si="4"/>
        <v>0</v>
      </c>
      <c r="Q59" s="134"/>
      <c r="R59" s="122">
        <v>0</v>
      </c>
      <c r="S59" s="122">
        <f t="shared" si="2"/>
        <v>3228000</v>
      </c>
      <c r="T59" s="79"/>
      <c r="U59" s="79"/>
      <c r="V59" s="79"/>
      <c r="W59" s="79"/>
      <c r="X59" s="79"/>
      <c r="Y59" s="79"/>
      <c r="Z59" s="79"/>
      <c r="AA59" s="79"/>
    </row>
    <row r="60" spans="1:19" ht="26.25" customHeight="1">
      <c r="A60" s="96"/>
      <c r="B60" s="78"/>
      <c r="C60" s="78"/>
      <c r="D60" s="78"/>
      <c r="E60" s="77" t="s">
        <v>219</v>
      </c>
      <c r="F60" s="78"/>
      <c r="G60" s="78"/>
      <c r="H60" s="78"/>
      <c r="I60" s="97"/>
      <c r="J60" s="122">
        <v>70000</v>
      </c>
      <c r="K60" s="122">
        <v>0</v>
      </c>
      <c r="L60" s="122">
        <v>0</v>
      </c>
      <c r="M60" s="122">
        <f t="shared" si="3"/>
        <v>70000</v>
      </c>
      <c r="N60" s="122">
        <v>0</v>
      </c>
      <c r="O60" s="122">
        <v>0</v>
      </c>
      <c r="P60" s="144">
        <f t="shared" si="4"/>
        <v>0</v>
      </c>
      <c r="Q60" s="134"/>
      <c r="R60" s="122">
        <v>0</v>
      </c>
      <c r="S60" s="122">
        <f t="shared" si="2"/>
        <v>70000</v>
      </c>
    </row>
    <row r="61" spans="1:19" ht="26.25" customHeight="1" hidden="1">
      <c r="A61" s="96"/>
      <c r="B61" s="78"/>
      <c r="C61" s="78"/>
      <c r="D61" s="78"/>
      <c r="E61" s="139" t="s">
        <v>295</v>
      </c>
      <c r="F61" s="78"/>
      <c r="G61" s="78"/>
      <c r="H61" s="78"/>
      <c r="I61" s="97"/>
      <c r="J61" s="122"/>
      <c r="K61" s="122"/>
      <c r="L61" s="122"/>
      <c r="M61" s="122">
        <f t="shared" si="3"/>
        <v>0</v>
      </c>
      <c r="N61" s="122"/>
      <c r="O61" s="122"/>
      <c r="P61" s="144">
        <f t="shared" si="4"/>
        <v>0</v>
      </c>
      <c r="Q61" s="134"/>
      <c r="R61" s="122">
        <v>0</v>
      </c>
      <c r="S61" s="122">
        <f t="shared" si="2"/>
        <v>0</v>
      </c>
    </row>
    <row r="62" spans="1:27" ht="26.25" customHeight="1" hidden="1">
      <c r="A62" s="96"/>
      <c r="B62" s="78"/>
      <c r="C62" s="78"/>
      <c r="D62" s="78"/>
      <c r="E62" s="139" t="s">
        <v>296</v>
      </c>
      <c r="F62" s="78"/>
      <c r="G62" s="78"/>
      <c r="H62" s="78"/>
      <c r="I62" s="97"/>
      <c r="J62" s="122"/>
      <c r="K62" s="122"/>
      <c r="L62" s="122"/>
      <c r="M62" s="122">
        <f t="shared" si="3"/>
        <v>0</v>
      </c>
      <c r="N62" s="122"/>
      <c r="O62" s="122"/>
      <c r="P62" s="144">
        <f t="shared" si="4"/>
        <v>0</v>
      </c>
      <c r="Q62" s="134"/>
      <c r="R62" s="122">
        <v>0</v>
      </c>
      <c r="S62" s="122">
        <f t="shared" si="2"/>
        <v>0</v>
      </c>
      <c r="T62" s="81"/>
      <c r="U62" s="81"/>
      <c r="V62" s="81"/>
      <c r="W62" s="81"/>
      <c r="X62" s="81"/>
      <c r="Y62" s="81"/>
      <c r="Z62" s="81"/>
      <c r="AA62" s="81"/>
    </row>
    <row r="63" spans="1:19" s="81" customFormat="1" ht="26.25" customHeight="1">
      <c r="A63" s="96"/>
      <c r="B63" s="78"/>
      <c r="C63" s="78"/>
      <c r="D63" s="78"/>
      <c r="E63" s="78" t="s">
        <v>297</v>
      </c>
      <c r="F63" s="78"/>
      <c r="G63" s="78"/>
      <c r="H63" s="78"/>
      <c r="I63" s="97"/>
      <c r="J63" s="122">
        <v>350000</v>
      </c>
      <c r="K63" s="122">
        <v>0</v>
      </c>
      <c r="L63" s="122">
        <v>0</v>
      </c>
      <c r="M63" s="122">
        <f t="shared" si="3"/>
        <v>350000</v>
      </c>
      <c r="N63" s="122">
        <v>0</v>
      </c>
      <c r="O63" s="122">
        <v>0</v>
      </c>
      <c r="P63" s="144">
        <f t="shared" si="4"/>
        <v>0</v>
      </c>
      <c r="Q63" s="135"/>
      <c r="R63" s="122">
        <v>0</v>
      </c>
      <c r="S63" s="122">
        <f t="shared" si="2"/>
        <v>350000</v>
      </c>
    </row>
    <row r="64" spans="1:19" s="81" customFormat="1" ht="26.25" customHeight="1">
      <c r="A64" s="96"/>
      <c r="B64" s="78"/>
      <c r="C64" s="78"/>
      <c r="D64" s="78"/>
      <c r="E64" s="78" t="s">
        <v>204</v>
      </c>
      <c r="F64" s="78"/>
      <c r="G64" s="78"/>
      <c r="H64" s="78"/>
      <c r="I64" s="97"/>
      <c r="J64" s="122">
        <v>1000</v>
      </c>
      <c r="K64" s="122">
        <v>1000</v>
      </c>
      <c r="L64" s="122">
        <v>0</v>
      </c>
      <c r="M64" s="122">
        <f t="shared" si="3"/>
        <v>2000</v>
      </c>
      <c r="N64" s="122">
        <v>0</v>
      </c>
      <c r="O64" s="122">
        <v>0</v>
      </c>
      <c r="P64" s="144">
        <f t="shared" si="4"/>
        <v>0</v>
      </c>
      <c r="Q64" s="129"/>
      <c r="R64" s="122">
        <v>0</v>
      </c>
      <c r="S64" s="122">
        <f t="shared" si="2"/>
        <v>2000</v>
      </c>
    </row>
    <row r="65" spans="1:27" s="81" customFormat="1" ht="26.25" customHeight="1">
      <c r="A65" s="96"/>
      <c r="B65" s="78"/>
      <c r="C65" s="78"/>
      <c r="D65" s="78" t="s">
        <v>251</v>
      </c>
      <c r="E65" s="78"/>
      <c r="F65" s="78"/>
      <c r="G65" s="78"/>
      <c r="H65" s="78"/>
      <c r="I65" s="97"/>
      <c r="J65" s="113"/>
      <c r="K65" s="114"/>
      <c r="L65" s="114"/>
      <c r="M65" s="114"/>
      <c r="N65" s="114"/>
      <c r="O65" s="114"/>
      <c r="P65" s="114"/>
      <c r="Q65" s="154">
        <v>13784401</v>
      </c>
      <c r="R65" s="154">
        <v>0</v>
      </c>
      <c r="S65" s="122">
        <f>SUM(Q65)</f>
        <v>13784401</v>
      </c>
      <c r="T65" s="79"/>
      <c r="U65" s="79"/>
      <c r="V65" s="79"/>
      <c r="W65" s="79"/>
      <c r="X65" s="79"/>
      <c r="Y65" s="79"/>
      <c r="Z65" s="79"/>
      <c r="AA65" s="79"/>
    </row>
    <row r="66" spans="1:19" ht="26.25" customHeight="1">
      <c r="A66" s="96"/>
      <c r="B66" s="78"/>
      <c r="C66" s="78"/>
      <c r="D66" s="78"/>
      <c r="E66" s="139" t="s">
        <v>228</v>
      </c>
      <c r="F66" s="78"/>
      <c r="G66" s="78"/>
      <c r="H66" s="78"/>
      <c r="I66" s="97"/>
      <c r="J66" s="115"/>
      <c r="K66" s="116"/>
      <c r="L66" s="116"/>
      <c r="M66" s="116"/>
      <c r="N66" s="116"/>
      <c r="O66" s="116"/>
      <c r="P66" s="116"/>
      <c r="Q66" s="122">
        <v>804000</v>
      </c>
      <c r="R66" s="125">
        <v>0</v>
      </c>
      <c r="S66" s="122">
        <f aca="true" t="shared" si="5" ref="S66:S95">SUM(Q66)</f>
        <v>804000</v>
      </c>
    </row>
    <row r="67" spans="1:19" ht="26.25" customHeight="1">
      <c r="A67" s="96"/>
      <c r="B67" s="78"/>
      <c r="C67" s="78"/>
      <c r="D67" s="78"/>
      <c r="E67" s="139" t="s">
        <v>299</v>
      </c>
      <c r="F67" s="78"/>
      <c r="G67" s="78"/>
      <c r="H67" s="78"/>
      <c r="I67" s="97"/>
      <c r="J67" s="117"/>
      <c r="K67" s="118"/>
      <c r="L67" s="118"/>
      <c r="M67" s="116"/>
      <c r="N67" s="118"/>
      <c r="O67" s="118"/>
      <c r="P67" s="116"/>
      <c r="Q67" s="122">
        <v>4553849</v>
      </c>
      <c r="R67" s="125">
        <v>0</v>
      </c>
      <c r="S67" s="122">
        <f t="shared" si="5"/>
        <v>4553849</v>
      </c>
    </row>
    <row r="68" spans="1:27" ht="26.25" customHeight="1">
      <c r="A68" s="96"/>
      <c r="B68" s="78"/>
      <c r="C68" s="78"/>
      <c r="D68" s="78"/>
      <c r="E68" s="139" t="s">
        <v>205</v>
      </c>
      <c r="F68" s="78"/>
      <c r="G68" s="78"/>
      <c r="H68" s="78"/>
      <c r="I68" s="97"/>
      <c r="J68" s="117"/>
      <c r="K68" s="118"/>
      <c r="L68" s="118"/>
      <c r="M68" s="116"/>
      <c r="N68" s="118"/>
      <c r="O68" s="118"/>
      <c r="P68" s="116"/>
      <c r="Q68" s="122">
        <v>83700</v>
      </c>
      <c r="R68" s="125">
        <v>0</v>
      </c>
      <c r="S68" s="122">
        <f t="shared" si="5"/>
        <v>83700</v>
      </c>
      <c r="T68" s="81"/>
      <c r="U68" s="81"/>
      <c r="V68" s="81"/>
      <c r="W68" s="81"/>
      <c r="X68" s="81"/>
      <c r="Y68" s="81"/>
      <c r="Z68" s="81"/>
      <c r="AA68" s="81"/>
    </row>
    <row r="69" spans="1:19" s="81" customFormat="1" ht="26.25" customHeight="1">
      <c r="A69" s="96"/>
      <c r="B69" s="78"/>
      <c r="C69" s="78"/>
      <c r="D69" s="78"/>
      <c r="E69" s="139" t="s">
        <v>220</v>
      </c>
      <c r="F69" s="78"/>
      <c r="G69" s="78"/>
      <c r="H69" s="78"/>
      <c r="I69" s="97"/>
      <c r="J69" s="117"/>
      <c r="K69" s="118"/>
      <c r="L69" s="118"/>
      <c r="M69" s="116"/>
      <c r="N69" s="118"/>
      <c r="O69" s="118"/>
      <c r="P69" s="116"/>
      <c r="Q69" s="122">
        <v>237600</v>
      </c>
      <c r="R69" s="125">
        <v>0</v>
      </c>
      <c r="S69" s="122">
        <f t="shared" si="5"/>
        <v>237600</v>
      </c>
    </row>
    <row r="70" spans="1:27" s="81" customFormat="1" ht="26.25" customHeight="1">
      <c r="A70" s="96"/>
      <c r="B70" s="78"/>
      <c r="C70" s="78"/>
      <c r="D70" s="78"/>
      <c r="E70" s="139" t="s">
        <v>221</v>
      </c>
      <c r="F70" s="78"/>
      <c r="G70" s="78"/>
      <c r="H70" s="78"/>
      <c r="I70" s="97"/>
      <c r="J70" s="115"/>
      <c r="K70" s="116"/>
      <c r="L70" s="116"/>
      <c r="M70" s="116"/>
      <c r="N70" s="116"/>
      <c r="O70" s="116"/>
      <c r="P70" s="116"/>
      <c r="Q70" s="122">
        <v>991500</v>
      </c>
      <c r="R70" s="125">
        <v>0</v>
      </c>
      <c r="S70" s="122">
        <f t="shared" si="5"/>
        <v>991500</v>
      </c>
      <c r="T70" s="79"/>
      <c r="U70" s="79"/>
      <c r="V70" s="79"/>
      <c r="W70" s="79"/>
      <c r="X70" s="79"/>
      <c r="Y70" s="79"/>
      <c r="Z70" s="79"/>
      <c r="AA70" s="79"/>
    </row>
    <row r="71" spans="1:27" s="81" customFormat="1" ht="26.25" customHeight="1">
      <c r="A71" s="96"/>
      <c r="B71" s="78"/>
      <c r="C71" s="78"/>
      <c r="D71" s="78"/>
      <c r="E71" s="139" t="s">
        <v>300</v>
      </c>
      <c r="F71" s="78"/>
      <c r="G71" s="78"/>
      <c r="H71" s="78"/>
      <c r="I71" s="97"/>
      <c r="J71" s="115"/>
      <c r="K71" s="116"/>
      <c r="L71" s="116"/>
      <c r="M71" s="116"/>
      <c r="N71" s="116"/>
      <c r="O71" s="116"/>
      <c r="P71" s="116"/>
      <c r="Q71" s="122">
        <v>90</v>
      </c>
      <c r="R71" s="125">
        <v>0</v>
      </c>
      <c r="S71" s="122">
        <f t="shared" si="5"/>
        <v>90</v>
      </c>
      <c r="T71" s="79"/>
      <c r="U71" s="79"/>
      <c r="V71" s="79"/>
      <c r="W71" s="79"/>
      <c r="X71" s="79"/>
      <c r="Y71" s="79"/>
      <c r="Z71" s="79"/>
      <c r="AA71" s="79"/>
    </row>
    <row r="72" spans="1:19" ht="26.25" customHeight="1">
      <c r="A72" s="96"/>
      <c r="B72" s="78"/>
      <c r="C72" s="78"/>
      <c r="D72" s="78"/>
      <c r="E72" s="139" t="s">
        <v>207</v>
      </c>
      <c r="F72" s="78"/>
      <c r="G72" s="78"/>
      <c r="H72" s="78"/>
      <c r="I72" s="97"/>
      <c r="J72" s="117"/>
      <c r="K72" s="118"/>
      <c r="L72" s="118"/>
      <c r="M72" s="116"/>
      <c r="N72" s="118"/>
      <c r="O72" s="118"/>
      <c r="P72" s="116"/>
      <c r="Q72" s="122">
        <v>15000</v>
      </c>
      <c r="R72" s="125">
        <v>0</v>
      </c>
      <c r="S72" s="122">
        <f t="shared" si="5"/>
        <v>15000</v>
      </c>
    </row>
    <row r="73" spans="1:19" ht="26.25" customHeight="1">
      <c r="A73" s="96"/>
      <c r="B73" s="78"/>
      <c r="C73" s="78"/>
      <c r="D73" s="78"/>
      <c r="E73" s="141" t="s">
        <v>301</v>
      </c>
      <c r="F73" s="78"/>
      <c r="G73" s="78"/>
      <c r="H73" s="78"/>
      <c r="I73" s="97"/>
      <c r="J73" s="117"/>
      <c r="K73" s="118"/>
      <c r="L73" s="118"/>
      <c r="M73" s="116"/>
      <c r="N73" s="118"/>
      <c r="O73" s="118"/>
      <c r="P73" s="116"/>
      <c r="Q73" s="122">
        <v>113000</v>
      </c>
      <c r="R73" s="125">
        <v>0</v>
      </c>
      <c r="S73" s="122">
        <f t="shared" si="5"/>
        <v>113000</v>
      </c>
    </row>
    <row r="74" spans="1:27" ht="26.25" customHeight="1" hidden="1">
      <c r="A74" s="96"/>
      <c r="B74" s="78"/>
      <c r="C74" s="78"/>
      <c r="D74" s="78"/>
      <c r="E74" s="139" t="s">
        <v>222</v>
      </c>
      <c r="F74" s="78"/>
      <c r="G74" s="78"/>
      <c r="H74" s="78"/>
      <c r="I74" s="97"/>
      <c r="J74" s="117"/>
      <c r="K74" s="118"/>
      <c r="L74" s="118"/>
      <c r="M74" s="116"/>
      <c r="N74" s="118"/>
      <c r="O74" s="118"/>
      <c r="P74" s="116"/>
      <c r="Q74" s="122">
        <v>113000</v>
      </c>
      <c r="R74" s="125">
        <v>0</v>
      </c>
      <c r="S74" s="122">
        <f t="shared" si="5"/>
        <v>113000</v>
      </c>
      <c r="T74" s="81"/>
      <c r="U74" s="81"/>
      <c r="V74" s="81"/>
      <c r="W74" s="81"/>
      <c r="X74" s="81"/>
      <c r="Y74" s="81"/>
      <c r="Z74" s="81"/>
      <c r="AA74" s="81"/>
    </row>
    <row r="75" spans="1:27" ht="26.25" customHeight="1">
      <c r="A75" s="96"/>
      <c r="B75" s="78"/>
      <c r="C75" s="78"/>
      <c r="D75" s="78"/>
      <c r="E75" s="139" t="s">
        <v>223</v>
      </c>
      <c r="F75" s="78"/>
      <c r="G75" s="78"/>
      <c r="H75" s="78"/>
      <c r="I75" s="97"/>
      <c r="J75" s="115"/>
      <c r="K75" s="116"/>
      <c r="L75" s="116"/>
      <c r="M75" s="116"/>
      <c r="N75" s="116"/>
      <c r="O75" s="116"/>
      <c r="P75" s="116"/>
      <c r="Q75" s="122">
        <v>19000</v>
      </c>
      <c r="R75" s="125">
        <v>0</v>
      </c>
      <c r="S75" s="122">
        <f t="shared" si="5"/>
        <v>19000</v>
      </c>
      <c r="T75" s="81"/>
      <c r="U75" s="81"/>
      <c r="V75" s="81"/>
      <c r="W75" s="81"/>
      <c r="X75" s="81"/>
      <c r="Y75" s="81"/>
      <c r="Z75" s="81"/>
      <c r="AA75" s="81"/>
    </row>
    <row r="76" spans="1:27" s="81" customFormat="1" ht="26.25" customHeight="1">
      <c r="A76" s="96"/>
      <c r="B76" s="78"/>
      <c r="C76" s="78"/>
      <c r="D76" s="78"/>
      <c r="E76" s="139" t="s">
        <v>209</v>
      </c>
      <c r="F76" s="78"/>
      <c r="G76" s="78"/>
      <c r="H76" s="78"/>
      <c r="I76" s="97"/>
      <c r="J76" s="117"/>
      <c r="K76" s="118"/>
      <c r="L76" s="118"/>
      <c r="M76" s="116"/>
      <c r="N76" s="118"/>
      <c r="O76" s="118"/>
      <c r="P76" s="116"/>
      <c r="Q76" s="122">
        <v>347949</v>
      </c>
      <c r="R76" s="125">
        <v>0</v>
      </c>
      <c r="S76" s="122">
        <f t="shared" si="5"/>
        <v>347949</v>
      </c>
      <c r="T76" s="79"/>
      <c r="U76" s="79"/>
      <c r="V76" s="79"/>
      <c r="W76" s="79"/>
      <c r="X76" s="79"/>
      <c r="Y76" s="79"/>
      <c r="Z76" s="79"/>
      <c r="AA76" s="79"/>
    </row>
    <row r="77" spans="1:19" ht="26.25" customHeight="1">
      <c r="A77" s="96"/>
      <c r="B77" s="78"/>
      <c r="C77" s="78"/>
      <c r="D77" s="78"/>
      <c r="E77" s="139" t="s">
        <v>224</v>
      </c>
      <c r="F77" s="78"/>
      <c r="G77" s="78"/>
      <c r="H77" s="78"/>
      <c r="I77" s="97"/>
      <c r="J77" s="115"/>
      <c r="K77" s="116"/>
      <c r="L77" s="116"/>
      <c r="M77" s="116"/>
      <c r="N77" s="116"/>
      <c r="O77" s="116"/>
      <c r="P77" s="116"/>
      <c r="Q77" s="122">
        <v>113000</v>
      </c>
      <c r="R77" s="125">
        <v>0</v>
      </c>
      <c r="S77" s="122">
        <f t="shared" si="5"/>
        <v>113000</v>
      </c>
    </row>
    <row r="78" spans="1:19" ht="26.25" customHeight="1">
      <c r="A78" s="96"/>
      <c r="B78" s="78"/>
      <c r="C78" s="78"/>
      <c r="D78" s="78"/>
      <c r="E78" s="139" t="s">
        <v>210</v>
      </c>
      <c r="F78" s="78"/>
      <c r="G78" s="78"/>
      <c r="H78" s="78"/>
      <c r="I78" s="97"/>
      <c r="J78" s="117"/>
      <c r="K78" s="118"/>
      <c r="L78" s="118"/>
      <c r="M78" s="116"/>
      <c r="N78" s="118"/>
      <c r="O78" s="118"/>
      <c r="P78" s="116"/>
      <c r="Q78" s="122">
        <v>1090</v>
      </c>
      <c r="R78" s="125">
        <v>0</v>
      </c>
      <c r="S78" s="122">
        <f t="shared" si="5"/>
        <v>1090</v>
      </c>
    </row>
    <row r="79" spans="1:27" ht="26.25" customHeight="1">
      <c r="A79" s="96"/>
      <c r="B79" s="78"/>
      <c r="C79" s="78"/>
      <c r="D79" s="78"/>
      <c r="E79" s="139" t="s">
        <v>225</v>
      </c>
      <c r="F79" s="78"/>
      <c r="G79" s="78"/>
      <c r="H79" s="78"/>
      <c r="I79" s="97"/>
      <c r="J79" s="117"/>
      <c r="K79" s="118"/>
      <c r="L79" s="118"/>
      <c r="M79" s="116"/>
      <c r="N79" s="118"/>
      <c r="O79" s="118"/>
      <c r="P79" s="116"/>
      <c r="Q79" s="122">
        <v>44641</v>
      </c>
      <c r="R79" s="125">
        <v>0</v>
      </c>
      <c r="S79" s="122">
        <f t="shared" si="5"/>
        <v>44641</v>
      </c>
      <c r="T79" s="81"/>
      <c r="U79" s="81"/>
      <c r="V79" s="81"/>
      <c r="W79" s="81"/>
      <c r="X79" s="81"/>
      <c r="Y79" s="81"/>
      <c r="Z79" s="81"/>
      <c r="AA79" s="81"/>
    </row>
    <row r="80" spans="1:27" ht="26.25" customHeight="1">
      <c r="A80" s="96"/>
      <c r="B80" s="78"/>
      <c r="C80" s="78"/>
      <c r="D80" s="78"/>
      <c r="E80" s="139" t="s">
        <v>302</v>
      </c>
      <c r="F80" s="78"/>
      <c r="G80" s="78"/>
      <c r="H80" s="78"/>
      <c r="I80" s="97"/>
      <c r="J80" s="117"/>
      <c r="K80" s="118"/>
      <c r="L80" s="118"/>
      <c r="M80" s="116"/>
      <c r="N80" s="118"/>
      <c r="O80" s="118"/>
      <c r="P80" s="116"/>
      <c r="Q80" s="122">
        <v>806400</v>
      </c>
      <c r="R80" s="125">
        <v>0</v>
      </c>
      <c r="S80" s="122">
        <f t="shared" si="5"/>
        <v>806400</v>
      </c>
      <c r="T80" s="81"/>
      <c r="U80" s="81"/>
      <c r="V80" s="81"/>
      <c r="W80" s="81"/>
      <c r="X80" s="81"/>
      <c r="Y80" s="81"/>
      <c r="Z80" s="81"/>
      <c r="AA80" s="81"/>
    </row>
    <row r="81" spans="1:27" s="81" customFormat="1" ht="26.25" customHeight="1">
      <c r="A81" s="96"/>
      <c r="B81" s="78"/>
      <c r="C81" s="78"/>
      <c r="D81" s="78"/>
      <c r="E81" s="139" t="s">
        <v>226</v>
      </c>
      <c r="F81" s="78"/>
      <c r="G81" s="78"/>
      <c r="H81" s="78"/>
      <c r="I81" s="97"/>
      <c r="J81" s="115"/>
      <c r="K81" s="116"/>
      <c r="L81" s="116"/>
      <c r="M81" s="116"/>
      <c r="N81" s="116"/>
      <c r="O81" s="116"/>
      <c r="P81" s="116"/>
      <c r="Q81" s="122">
        <v>349228</v>
      </c>
      <c r="R81" s="125">
        <v>0</v>
      </c>
      <c r="S81" s="122">
        <f t="shared" si="5"/>
        <v>349228</v>
      </c>
      <c r="T81" s="79"/>
      <c r="U81" s="79"/>
      <c r="V81" s="79"/>
      <c r="W81" s="79"/>
      <c r="X81" s="79"/>
      <c r="Y81" s="79"/>
      <c r="Z81" s="79"/>
      <c r="AA81" s="79"/>
    </row>
    <row r="82" spans="1:27" ht="26.25" customHeight="1">
      <c r="A82" s="96"/>
      <c r="B82" s="78"/>
      <c r="C82" s="78"/>
      <c r="D82" s="78"/>
      <c r="E82" s="139" t="s">
        <v>303</v>
      </c>
      <c r="F82" s="78"/>
      <c r="G82" s="78"/>
      <c r="H82" s="78"/>
      <c r="I82" s="97"/>
      <c r="J82" s="115"/>
      <c r="K82" s="116"/>
      <c r="L82" s="116"/>
      <c r="M82" s="116"/>
      <c r="N82" s="116"/>
      <c r="O82" s="116"/>
      <c r="P82" s="116"/>
      <c r="Q82" s="122">
        <v>269400</v>
      </c>
      <c r="R82" s="125">
        <v>0</v>
      </c>
      <c r="S82" s="122">
        <f t="shared" si="5"/>
        <v>269400</v>
      </c>
      <c r="T82" s="81"/>
      <c r="U82" s="81"/>
      <c r="V82" s="81"/>
      <c r="W82" s="81"/>
      <c r="X82" s="81"/>
      <c r="Y82" s="81"/>
      <c r="Z82" s="81"/>
      <c r="AA82" s="81"/>
    </row>
    <row r="83" spans="1:19" s="81" customFormat="1" ht="26.25" customHeight="1">
      <c r="A83" s="96"/>
      <c r="B83" s="78"/>
      <c r="C83" s="78"/>
      <c r="D83" s="78"/>
      <c r="E83" s="139" t="s">
        <v>212</v>
      </c>
      <c r="F83" s="78"/>
      <c r="G83" s="78"/>
      <c r="H83" s="78"/>
      <c r="I83" s="97"/>
      <c r="J83" s="115"/>
      <c r="K83" s="116"/>
      <c r="L83" s="116"/>
      <c r="M83" s="116"/>
      <c r="N83" s="116"/>
      <c r="O83" s="116"/>
      <c r="P83" s="116"/>
      <c r="Q83" s="122">
        <v>500000</v>
      </c>
      <c r="R83" s="125">
        <v>0</v>
      </c>
      <c r="S83" s="122">
        <f t="shared" si="5"/>
        <v>500000</v>
      </c>
    </row>
    <row r="84" spans="1:19" s="81" customFormat="1" ht="26.25" customHeight="1">
      <c r="A84" s="96"/>
      <c r="B84" s="78"/>
      <c r="C84" s="78"/>
      <c r="D84" s="78"/>
      <c r="E84" s="139" t="s">
        <v>213</v>
      </c>
      <c r="F84" s="78"/>
      <c r="G84" s="78"/>
      <c r="H84" s="78"/>
      <c r="I84" s="97"/>
      <c r="J84" s="115"/>
      <c r="K84" s="116"/>
      <c r="L84" s="116"/>
      <c r="M84" s="116"/>
      <c r="N84" s="116"/>
      <c r="O84" s="116"/>
      <c r="P84" s="116"/>
      <c r="Q84" s="122">
        <v>297091</v>
      </c>
      <c r="R84" s="125">
        <v>0</v>
      </c>
      <c r="S84" s="122">
        <f t="shared" si="5"/>
        <v>297091</v>
      </c>
    </row>
    <row r="85" spans="1:27" s="81" customFormat="1" ht="26.25" customHeight="1">
      <c r="A85" s="96"/>
      <c r="B85" s="78"/>
      <c r="C85" s="78"/>
      <c r="D85" s="78"/>
      <c r="E85" s="139" t="s">
        <v>227</v>
      </c>
      <c r="F85" s="78"/>
      <c r="G85" s="78"/>
      <c r="H85" s="78"/>
      <c r="I85" s="97"/>
      <c r="J85" s="117"/>
      <c r="K85" s="118"/>
      <c r="L85" s="118"/>
      <c r="M85" s="116"/>
      <c r="N85" s="118"/>
      <c r="O85" s="118"/>
      <c r="P85" s="116"/>
      <c r="Q85" s="122">
        <v>198149</v>
      </c>
      <c r="R85" s="125">
        <v>0</v>
      </c>
      <c r="S85" s="122">
        <f t="shared" si="5"/>
        <v>198149</v>
      </c>
      <c r="T85" s="79"/>
      <c r="U85" s="79"/>
      <c r="V85" s="79"/>
      <c r="W85" s="79"/>
      <c r="X85" s="79"/>
      <c r="Y85" s="79"/>
      <c r="Z85" s="79"/>
      <c r="AA85" s="79"/>
    </row>
    <row r="86" spans="1:19" ht="26.25" customHeight="1">
      <c r="A86" s="96"/>
      <c r="B86" s="78"/>
      <c r="C86" s="78"/>
      <c r="D86" s="78"/>
      <c r="E86" s="139" t="s">
        <v>214</v>
      </c>
      <c r="F86" s="78"/>
      <c r="G86" s="78"/>
      <c r="H86" s="78"/>
      <c r="I86" s="97"/>
      <c r="J86" s="115"/>
      <c r="K86" s="116"/>
      <c r="L86" s="116"/>
      <c r="M86" s="116"/>
      <c r="N86" s="116"/>
      <c r="O86" s="116"/>
      <c r="P86" s="116"/>
      <c r="Q86" s="122">
        <v>3323124</v>
      </c>
      <c r="R86" s="125">
        <v>0</v>
      </c>
      <c r="S86" s="122">
        <f t="shared" si="5"/>
        <v>3323124</v>
      </c>
    </row>
    <row r="87" spans="1:27" ht="26.25" customHeight="1">
      <c r="A87" s="96"/>
      <c r="B87" s="78"/>
      <c r="C87" s="78"/>
      <c r="D87" s="78"/>
      <c r="E87" s="139" t="s">
        <v>215</v>
      </c>
      <c r="F87" s="78"/>
      <c r="G87" s="78"/>
      <c r="H87" s="78"/>
      <c r="I87" s="97"/>
      <c r="J87" s="115"/>
      <c r="K87" s="116"/>
      <c r="L87" s="116"/>
      <c r="M87" s="116"/>
      <c r="N87" s="116"/>
      <c r="O87" s="116"/>
      <c r="P87" s="116"/>
      <c r="Q87" s="122">
        <v>673090</v>
      </c>
      <c r="R87" s="125">
        <v>0</v>
      </c>
      <c r="S87" s="122">
        <f t="shared" si="5"/>
        <v>673090</v>
      </c>
      <c r="T87" s="81"/>
      <c r="U87" s="81"/>
      <c r="V87" s="81"/>
      <c r="W87" s="81"/>
      <c r="X87" s="81"/>
      <c r="Y87" s="81"/>
      <c r="Z87" s="81"/>
      <c r="AA87" s="81"/>
    </row>
    <row r="88" spans="1:19" ht="26.25" customHeight="1" hidden="1">
      <c r="A88" s="96"/>
      <c r="B88" s="78"/>
      <c r="C88" s="78"/>
      <c r="D88" s="78"/>
      <c r="E88" s="78" t="s">
        <v>298</v>
      </c>
      <c r="F88" s="78"/>
      <c r="G88" s="78"/>
      <c r="H88" s="78"/>
      <c r="I88" s="97"/>
      <c r="J88" s="115"/>
      <c r="K88" s="116"/>
      <c r="L88" s="116"/>
      <c r="M88" s="116"/>
      <c r="N88" s="116"/>
      <c r="O88" s="116"/>
      <c r="P88" s="116"/>
      <c r="Q88" s="122">
        <v>13500</v>
      </c>
      <c r="R88" s="125">
        <v>0</v>
      </c>
      <c r="S88" s="122">
        <f t="shared" si="5"/>
        <v>13500</v>
      </c>
    </row>
    <row r="89" spans="1:27" ht="26.25" customHeight="1" hidden="1">
      <c r="A89" s="96"/>
      <c r="B89" s="78"/>
      <c r="C89" s="78"/>
      <c r="D89" s="78"/>
      <c r="E89" s="141" t="s">
        <v>304</v>
      </c>
      <c r="F89" s="78"/>
      <c r="G89" s="78"/>
      <c r="H89" s="78"/>
      <c r="I89" s="97"/>
      <c r="J89" s="115"/>
      <c r="K89" s="116"/>
      <c r="L89" s="116"/>
      <c r="M89" s="116"/>
      <c r="N89" s="116"/>
      <c r="O89" s="116"/>
      <c r="P89" s="116"/>
      <c r="Q89" s="122">
        <v>30000</v>
      </c>
      <c r="R89" s="125">
        <v>0</v>
      </c>
      <c r="S89" s="122">
        <f t="shared" si="5"/>
        <v>30000</v>
      </c>
      <c r="T89" s="81"/>
      <c r="U89" s="81"/>
      <c r="V89" s="81"/>
      <c r="W89" s="81"/>
      <c r="X89" s="81"/>
      <c r="Y89" s="81"/>
      <c r="Z89" s="81"/>
      <c r="AA89" s="81"/>
    </row>
    <row r="90" spans="1:27" ht="26.25" customHeight="1">
      <c r="A90" s="96"/>
      <c r="B90" s="78"/>
      <c r="C90" s="78"/>
      <c r="D90" s="78"/>
      <c r="E90" s="141" t="s">
        <v>305</v>
      </c>
      <c r="F90" s="78"/>
      <c r="G90" s="78"/>
      <c r="H90" s="78"/>
      <c r="I90" s="97"/>
      <c r="J90" s="115"/>
      <c r="K90" s="116"/>
      <c r="L90" s="116"/>
      <c r="M90" s="116"/>
      <c r="N90" s="116"/>
      <c r="O90" s="116"/>
      <c r="P90" s="116"/>
      <c r="Q90" s="122">
        <v>13500</v>
      </c>
      <c r="R90" s="125">
        <v>0</v>
      </c>
      <c r="S90" s="122">
        <f t="shared" si="5"/>
        <v>13500</v>
      </c>
      <c r="T90" s="81"/>
      <c r="U90" s="81"/>
      <c r="V90" s="81"/>
      <c r="W90" s="81"/>
      <c r="X90" s="81"/>
      <c r="Y90" s="81"/>
      <c r="Z90" s="81"/>
      <c r="AA90" s="81"/>
    </row>
    <row r="91" spans="1:27" ht="26.25" customHeight="1" hidden="1">
      <c r="A91" s="96"/>
      <c r="B91" s="78"/>
      <c r="C91" s="78"/>
      <c r="D91" s="78"/>
      <c r="E91" s="141" t="s">
        <v>306</v>
      </c>
      <c r="F91" s="78"/>
      <c r="G91" s="78"/>
      <c r="H91" s="78"/>
      <c r="I91" s="97"/>
      <c r="J91" s="115"/>
      <c r="K91" s="116"/>
      <c r="L91" s="116"/>
      <c r="M91" s="116"/>
      <c r="N91" s="116"/>
      <c r="O91" s="116"/>
      <c r="P91" s="116"/>
      <c r="Q91" s="122"/>
      <c r="R91" s="125">
        <v>0</v>
      </c>
      <c r="S91" s="122">
        <f t="shared" si="5"/>
        <v>0</v>
      </c>
      <c r="T91" s="81"/>
      <c r="U91" s="81"/>
      <c r="V91" s="81"/>
      <c r="W91" s="81"/>
      <c r="X91" s="81"/>
      <c r="Y91" s="81"/>
      <c r="Z91" s="81"/>
      <c r="AA91" s="81"/>
    </row>
    <row r="92" spans="1:27" ht="26.25" customHeight="1" hidden="1">
      <c r="A92" s="96"/>
      <c r="B92" s="78"/>
      <c r="C92" s="78"/>
      <c r="D92" s="78"/>
      <c r="E92" s="141" t="s">
        <v>307</v>
      </c>
      <c r="F92" s="78"/>
      <c r="G92" s="78"/>
      <c r="H92" s="78"/>
      <c r="I92" s="97"/>
      <c r="J92" s="115"/>
      <c r="K92" s="116"/>
      <c r="L92" s="116"/>
      <c r="M92" s="116"/>
      <c r="N92" s="116"/>
      <c r="O92" s="116"/>
      <c r="P92" s="116"/>
      <c r="Q92" s="122"/>
      <c r="R92" s="125">
        <v>0</v>
      </c>
      <c r="S92" s="122">
        <f t="shared" si="5"/>
        <v>0</v>
      </c>
      <c r="T92" s="81"/>
      <c r="U92" s="81"/>
      <c r="V92" s="81"/>
      <c r="W92" s="81"/>
      <c r="X92" s="81"/>
      <c r="Y92" s="81"/>
      <c r="Z92" s="81"/>
      <c r="AA92" s="81"/>
    </row>
    <row r="93" spans="1:27" s="81" customFormat="1" ht="26.25" customHeight="1" thickBot="1">
      <c r="A93" s="96"/>
      <c r="B93" s="78"/>
      <c r="C93" s="78"/>
      <c r="D93" s="78"/>
      <c r="E93" s="139" t="s">
        <v>229</v>
      </c>
      <c r="F93" s="78"/>
      <c r="G93" s="78"/>
      <c r="H93" s="78"/>
      <c r="I93" s="97"/>
      <c r="J93" s="117"/>
      <c r="K93" s="118"/>
      <c r="L93" s="118"/>
      <c r="M93" s="116"/>
      <c r="N93" s="118"/>
      <c r="O93" s="118"/>
      <c r="P93" s="116"/>
      <c r="Q93" s="122">
        <v>30000</v>
      </c>
      <c r="R93" s="125">
        <v>0</v>
      </c>
      <c r="S93" s="122">
        <f t="shared" si="5"/>
        <v>30000</v>
      </c>
      <c r="T93" s="79"/>
      <c r="U93" s="79"/>
      <c r="V93" s="79"/>
      <c r="W93" s="79"/>
      <c r="X93" s="79"/>
      <c r="Y93" s="79"/>
      <c r="Z93" s="79"/>
      <c r="AA93" s="79"/>
    </row>
    <row r="94" spans="1:27" s="81" customFormat="1" ht="26.25" customHeight="1" hidden="1">
      <c r="A94" s="100"/>
      <c r="B94" s="98"/>
      <c r="C94" s="98"/>
      <c r="D94" s="98"/>
      <c r="E94" s="139" t="s">
        <v>308</v>
      </c>
      <c r="F94" s="98"/>
      <c r="G94" s="98"/>
      <c r="H94" s="98"/>
      <c r="I94" s="99"/>
      <c r="J94" s="117"/>
      <c r="K94" s="118"/>
      <c r="L94" s="118"/>
      <c r="M94" s="116"/>
      <c r="N94" s="118"/>
      <c r="O94" s="118"/>
      <c r="P94" s="116"/>
      <c r="Q94" s="131" t="e">
        <f>#REF!</f>
        <v>#REF!</v>
      </c>
      <c r="R94" s="132">
        <v>0</v>
      </c>
      <c r="S94" s="123" t="e">
        <f t="shared" si="5"/>
        <v>#REF!</v>
      </c>
      <c r="T94" s="79"/>
      <c r="U94" s="79"/>
      <c r="V94" s="79"/>
      <c r="W94" s="79"/>
      <c r="X94" s="79"/>
      <c r="Y94" s="79"/>
      <c r="Z94" s="79"/>
      <c r="AA94" s="79"/>
    </row>
    <row r="95" spans="1:27" ht="26.25" customHeight="1" hidden="1" thickBot="1">
      <c r="A95" s="100"/>
      <c r="B95" s="98"/>
      <c r="C95" s="98"/>
      <c r="D95" s="98"/>
      <c r="E95" s="98" t="s">
        <v>204</v>
      </c>
      <c r="F95" s="98"/>
      <c r="G95" s="98"/>
      <c r="H95" s="98"/>
      <c r="I95" s="99"/>
      <c r="J95" s="119"/>
      <c r="K95" s="120"/>
      <c r="L95" s="120"/>
      <c r="M95" s="120"/>
      <c r="N95" s="120"/>
      <c r="O95" s="120"/>
      <c r="P95" s="120"/>
      <c r="Q95" s="133" t="e">
        <f>#REF!</f>
        <v>#REF!</v>
      </c>
      <c r="R95" s="132">
        <v>0</v>
      </c>
      <c r="S95" s="123" t="e">
        <f t="shared" si="5"/>
        <v>#REF!</v>
      </c>
      <c r="T95" s="87"/>
      <c r="U95" s="87"/>
      <c r="V95" s="87"/>
      <c r="W95" s="87"/>
      <c r="X95" s="87"/>
      <c r="Y95" s="87"/>
      <c r="Z95" s="87"/>
      <c r="AA95" s="87"/>
    </row>
    <row r="96" spans="1:27" s="87" customFormat="1" ht="30" customHeight="1" thickBot="1">
      <c r="A96" s="101"/>
      <c r="B96" s="102"/>
      <c r="C96" s="102"/>
      <c r="D96" s="103" t="s">
        <v>252</v>
      </c>
      <c r="E96" s="102"/>
      <c r="F96" s="102"/>
      <c r="G96" s="102"/>
      <c r="H96" s="102"/>
      <c r="I96" s="104"/>
      <c r="J96" s="150">
        <f>J33</f>
        <v>200432254</v>
      </c>
      <c r="K96" s="150">
        <f>K33</f>
        <v>17952505</v>
      </c>
      <c r="L96" s="150">
        <f>L33</f>
        <v>0</v>
      </c>
      <c r="M96" s="150">
        <f>SUM(J96:L96)</f>
        <v>218384759</v>
      </c>
      <c r="N96" s="150">
        <f>N33</f>
        <v>56673840</v>
      </c>
      <c r="O96" s="150">
        <f>O33</f>
        <v>0</v>
      </c>
      <c r="P96" s="151">
        <f aca="true" t="shared" si="6" ref="P96:P102">SUM(N96:O96)</f>
        <v>56673840</v>
      </c>
      <c r="Q96" s="155">
        <f>Q65</f>
        <v>13784401</v>
      </c>
      <c r="R96" s="152">
        <v>0</v>
      </c>
      <c r="S96" s="153">
        <f aca="true" t="shared" si="7" ref="S96:S102">SUM(M96,P96,Q96,R96)</f>
        <v>288843000</v>
      </c>
      <c r="T96" s="85"/>
      <c r="U96" s="85"/>
      <c r="V96" s="85"/>
      <c r="W96" s="85"/>
      <c r="X96" s="85"/>
      <c r="Y96" s="85"/>
      <c r="Z96" s="85"/>
      <c r="AA96" s="85"/>
    </row>
    <row r="97" spans="1:27" s="81" customFormat="1" ht="26.25" customHeight="1">
      <c r="A97" s="96"/>
      <c r="B97" s="78"/>
      <c r="C97" s="78"/>
      <c r="D97" s="112" t="s">
        <v>253</v>
      </c>
      <c r="E97" s="78"/>
      <c r="F97" s="78"/>
      <c r="G97" s="78"/>
      <c r="H97" s="78"/>
      <c r="I97" s="97"/>
      <c r="J97" s="122">
        <f>J31-J96</f>
        <v>-14027721</v>
      </c>
      <c r="K97" s="122">
        <f>K31-K96</f>
        <v>-880714</v>
      </c>
      <c r="L97" s="122">
        <f>L31-L96</f>
        <v>0</v>
      </c>
      <c r="M97" s="122">
        <f>SUM(J97:L97)</f>
        <v>-14908435</v>
      </c>
      <c r="N97" s="122">
        <f>N31-N96</f>
        <v>5494148</v>
      </c>
      <c r="O97" s="122">
        <f>O31-O96</f>
        <v>0</v>
      </c>
      <c r="P97" s="144">
        <f t="shared" si="6"/>
        <v>5494148</v>
      </c>
      <c r="Q97" s="122">
        <f>Q31-Q96</f>
        <v>871287</v>
      </c>
      <c r="R97" s="125">
        <v>0</v>
      </c>
      <c r="S97" s="122">
        <f t="shared" si="7"/>
        <v>-8543000</v>
      </c>
      <c r="T97" s="79"/>
      <c r="U97" s="79"/>
      <c r="V97" s="79"/>
      <c r="W97" s="79"/>
      <c r="X97" s="79"/>
      <c r="Y97" s="79"/>
      <c r="Z97" s="79"/>
      <c r="AA97" s="79"/>
    </row>
    <row r="98" spans="1:19" ht="26.25" customHeight="1">
      <c r="A98" s="96"/>
      <c r="B98" s="78"/>
      <c r="C98" s="78"/>
      <c r="D98" s="78" t="s">
        <v>254</v>
      </c>
      <c r="E98" s="78"/>
      <c r="F98" s="78"/>
      <c r="G98" s="78"/>
      <c r="H98" s="78"/>
      <c r="I98" s="97"/>
      <c r="J98" s="122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144">
        <f t="shared" si="6"/>
        <v>0</v>
      </c>
      <c r="Q98" s="145">
        <v>0</v>
      </c>
      <c r="R98" s="125">
        <v>0</v>
      </c>
      <c r="S98" s="122">
        <f t="shared" si="7"/>
        <v>0</v>
      </c>
    </row>
    <row r="99" spans="1:27" ht="26.25" customHeight="1">
      <c r="A99" s="96"/>
      <c r="B99" s="78"/>
      <c r="C99" s="78"/>
      <c r="D99" s="78" t="s">
        <v>255</v>
      </c>
      <c r="E99" s="78"/>
      <c r="F99" s="78"/>
      <c r="G99" s="78"/>
      <c r="H99" s="78"/>
      <c r="I99" s="97"/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44">
        <f t="shared" si="6"/>
        <v>0</v>
      </c>
      <c r="Q99" s="145">
        <v>0</v>
      </c>
      <c r="R99" s="125">
        <v>0</v>
      </c>
      <c r="S99" s="122">
        <f t="shared" si="7"/>
        <v>0</v>
      </c>
      <c r="T99" s="81"/>
      <c r="U99" s="81"/>
      <c r="V99" s="81"/>
      <c r="W99" s="81"/>
      <c r="X99" s="81"/>
      <c r="Y99" s="81"/>
      <c r="Z99" s="81"/>
      <c r="AA99" s="81"/>
    </row>
    <row r="100" spans="1:27" s="81" customFormat="1" ht="26.25" customHeight="1">
      <c r="A100" s="96"/>
      <c r="B100" s="78"/>
      <c r="C100" s="78"/>
      <c r="D100" s="78" t="s">
        <v>256</v>
      </c>
      <c r="E100" s="78"/>
      <c r="F100" s="78"/>
      <c r="G100" s="78"/>
      <c r="H100" s="78"/>
      <c r="I100" s="97"/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144">
        <f t="shared" si="6"/>
        <v>0</v>
      </c>
      <c r="Q100" s="145">
        <v>0</v>
      </c>
      <c r="R100" s="125">
        <v>0</v>
      </c>
      <c r="S100" s="122">
        <f t="shared" si="7"/>
        <v>0</v>
      </c>
      <c r="T100" s="79"/>
      <c r="U100" s="79"/>
      <c r="V100" s="79"/>
      <c r="W100" s="79"/>
      <c r="X100" s="79"/>
      <c r="Y100" s="79"/>
      <c r="Z100" s="79"/>
      <c r="AA100" s="79"/>
    </row>
    <row r="101" spans="1:19" ht="26.25" customHeight="1">
      <c r="A101" s="96"/>
      <c r="B101" s="78"/>
      <c r="C101" s="78"/>
      <c r="D101" s="78" t="s">
        <v>257</v>
      </c>
      <c r="E101" s="78"/>
      <c r="F101" s="78"/>
      <c r="G101" s="78"/>
      <c r="H101" s="78"/>
      <c r="I101" s="97"/>
      <c r="J101" s="122">
        <f>SUM(J98:J100)</f>
        <v>0</v>
      </c>
      <c r="K101" s="122">
        <f>SUM(K98:K100)</f>
        <v>0</v>
      </c>
      <c r="L101" s="122">
        <f>SUM(L98:L100)</f>
        <v>0</v>
      </c>
      <c r="M101" s="122">
        <f>SUM(J101:L101)</f>
        <v>0</v>
      </c>
      <c r="N101" s="122">
        <f>SUM(N98:N100)</f>
        <v>0</v>
      </c>
      <c r="O101" s="122">
        <f>SUM(O98:O100)</f>
        <v>0</v>
      </c>
      <c r="P101" s="144">
        <f t="shared" si="6"/>
        <v>0</v>
      </c>
      <c r="Q101" s="122">
        <f>SUM(Q98:Q100)</f>
        <v>0</v>
      </c>
      <c r="R101" s="125">
        <v>0</v>
      </c>
      <c r="S101" s="122">
        <f t="shared" si="7"/>
        <v>0</v>
      </c>
    </row>
    <row r="102" spans="1:27" s="85" customFormat="1" ht="26.25" customHeight="1">
      <c r="A102" s="108"/>
      <c r="B102" s="109"/>
      <c r="C102" s="109" t="s">
        <v>258</v>
      </c>
      <c r="D102" s="109"/>
      <c r="E102" s="109"/>
      <c r="F102" s="109"/>
      <c r="G102" s="109"/>
      <c r="H102" s="109"/>
      <c r="I102" s="110"/>
      <c r="J102" s="156">
        <f>SUM(J97,J101)</f>
        <v>-14027721</v>
      </c>
      <c r="K102" s="156">
        <f>SUM(K97,K101)</f>
        <v>-880714</v>
      </c>
      <c r="L102" s="156">
        <f>SUM(L97,L101)</f>
        <v>0</v>
      </c>
      <c r="M102" s="122">
        <f>SUM(J102:L102)</f>
        <v>-14908435</v>
      </c>
      <c r="N102" s="156">
        <f>SUM(N97,N101)</f>
        <v>5494148</v>
      </c>
      <c r="O102" s="156">
        <f>SUM(O97,O101)</f>
        <v>0</v>
      </c>
      <c r="P102" s="157">
        <f t="shared" si="6"/>
        <v>5494148</v>
      </c>
      <c r="Q102" s="156">
        <f>SUM(Q97,Q101)</f>
        <v>871287</v>
      </c>
      <c r="R102" s="158">
        <v>0</v>
      </c>
      <c r="S102" s="156">
        <f t="shared" si="7"/>
        <v>-8543000</v>
      </c>
      <c r="T102" s="81"/>
      <c r="U102" s="81"/>
      <c r="V102" s="81"/>
      <c r="W102" s="81"/>
      <c r="X102" s="81"/>
      <c r="Y102" s="81"/>
      <c r="Z102" s="81"/>
      <c r="AA102" s="81"/>
    </row>
    <row r="103" spans="1:19" s="81" customFormat="1" ht="26.25" customHeight="1">
      <c r="A103" s="96"/>
      <c r="B103" s="78" t="s">
        <v>259</v>
      </c>
      <c r="C103" s="78"/>
      <c r="D103" s="78"/>
      <c r="E103" s="78"/>
      <c r="F103" s="78"/>
      <c r="G103" s="78"/>
      <c r="H103" s="78"/>
      <c r="I103" s="97"/>
      <c r="J103" s="122"/>
      <c r="K103" s="122"/>
      <c r="L103" s="122"/>
      <c r="M103" s="122"/>
      <c r="N103" s="122"/>
      <c r="O103" s="122"/>
      <c r="P103" s="144"/>
      <c r="Q103" s="145"/>
      <c r="R103" s="125"/>
      <c r="S103" s="122"/>
    </row>
    <row r="104" spans="1:27" s="81" customFormat="1" ht="26.25" customHeight="1">
      <c r="A104" s="96"/>
      <c r="B104" s="78"/>
      <c r="C104" s="78" t="s">
        <v>260</v>
      </c>
      <c r="D104" s="78"/>
      <c r="E104" s="78"/>
      <c r="F104" s="78"/>
      <c r="G104" s="78"/>
      <c r="H104" s="78"/>
      <c r="I104" s="97"/>
      <c r="J104" s="122"/>
      <c r="K104" s="122"/>
      <c r="L104" s="122"/>
      <c r="M104" s="122"/>
      <c r="N104" s="122"/>
      <c r="O104" s="122"/>
      <c r="P104" s="144"/>
      <c r="Q104" s="145"/>
      <c r="R104" s="125"/>
      <c r="S104" s="122"/>
      <c r="T104" s="79"/>
      <c r="U104" s="79"/>
      <c r="V104" s="79"/>
      <c r="W104" s="79"/>
      <c r="X104" s="79"/>
      <c r="Y104" s="79"/>
      <c r="Z104" s="79"/>
      <c r="AA104" s="79"/>
    </row>
    <row r="105" spans="1:19" s="81" customFormat="1" ht="26.25" customHeight="1">
      <c r="A105" s="96"/>
      <c r="B105" s="78"/>
      <c r="C105" s="78" t="s">
        <v>261</v>
      </c>
      <c r="E105" s="78"/>
      <c r="F105" s="78"/>
      <c r="G105" s="78"/>
      <c r="H105" s="78"/>
      <c r="I105" s="97"/>
      <c r="J105" s="122">
        <v>0</v>
      </c>
      <c r="K105" s="122">
        <v>0</v>
      </c>
      <c r="L105" s="122">
        <v>0</v>
      </c>
      <c r="M105" s="122">
        <v>0</v>
      </c>
      <c r="N105" s="122">
        <v>0</v>
      </c>
      <c r="O105" s="122">
        <v>0</v>
      </c>
      <c r="P105" s="144">
        <v>0</v>
      </c>
      <c r="Q105" s="145">
        <v>0</v>
      </c>
      <c r="R105" s="125">
        <v>0</v>
      </c>
      <c r="S105" s="122">
        <v>0</v>
      </c>
    </row>
    <row r="106" spans="1:19" s="81" customFormat="1" ht="26.25" customHeight="1">
      <c r="A106" s="96"/>
      <c r="B106" s="78"/>
      <c r="C106" s="78" t="s">
        <v>262</v>
      </c>
      <c r="D106" s="78"/>
      <c r="E106" s="78"/>
      <c r="F106" s="78"/>
      <c r="G106" s="78"/>
      <c r="H106" s="78"/>
      <c r="I106" s="97"/>
      <c r="J106" s="122"/>
      <c r="K106" s="122"/>
      <c r="L106" s="122"/>
      <c r="M106" s="122"/>
      <c r="N106" s="122"/>
      <c r="O106" s="122"/>
      <c r="P106" s="144"/>
      <c r="Q106" s="145"/>
      <c r="R106" s="125"/>
      <c r="S106" s="122"/>
    </row>
    <row r="107" spans="1:19" s="81" customFormat="1" ht="26.25" customHeight="1">
      <c r="A107" s="96"/>
      <c r="B107" s="78"/>
      <c r="C107" s="78" t="s">
        <v>263</v>
      </c>
      <c r="D107" s="78"/>
      <c r="E107" s="78"/>
      <c r="F107" s="78"/>
      <c r="G107" s="78"/>
      <c r="H107" s="78"/>
      <c r="I107" s="97"/>
      <c r="J107" s="122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144">
        <v>0</v>
      </c>
      <c r="Q107" s="145">
        <v>0</v>
      </c>
      <c r="R107" s="125">
        <v>0</v>
      </c>
      <c r="S107" s="122">
        <v>0</v>
      </c>
    </row>
    <row r="108" spans="1:27" s="81" customFormat="1" ht="26.25" customHeight="1">
      <c r="A108" s="96"/>
      <c r="B108" s="78"/>
      <c r="C108" s="78" t="s">
        <v>264</v>
      </c>
      <c r="D108" s="78"/>
      <c r="E108" s="78"/>
      <c r="F108" s="78"/>
      <c r="G108" s="78"/>
      <c r="H108" s="78"/>
      <c r="I108" s="97"/>
      <c r="J108" s="122">
        <v>0</v>
      </c>
      <c r="K108" s="122">
        <v>0</v>
      </c>
      <c r="L108" s="122">
        <v>0</v>
      </c>
      <c r="M108" s="122">
        <v>0</v>
      </c>
      <c r="N108" s="122">
        <v>0</v>
      </c>
      <c r="O108" s="122">
        <v>0</v>
      </c>
      <c r="P108" s="144">
        <v>0</v>
      </c>
      <c r="Q108" s="145">
        <v>0</v>
      </c>
      <c r="R108" s="125">
        <v>0</v>
      </c>
      <c r="S108" s="122">
        <v>0</v>
      </c>
      <c r="T108" s="79"/>
      <c r="U108" s="79"/>
      <c r="V108" s="79"/>
      <c r="W108" s="79"/>
      <c r="X108" s="79"/>
      <c r="Y108" s="79"/>
      <c r="Z108" s="79"/>
      <c r="AA108" s="79"/>
    </row>
    <row r="109" spans="1:27" ht="26.25" customHeight="1">
      <c r="A109" s="96"/>
      <c r="B109" s="78"/>
      <c r="C109" s="78" t="s">
        <v>101</v>
      </c>
      <c r="D109" s="78"/>
      <c r="E109" s="78"/>
      <c r="F109" s="78"/>
      <c r="G109" s="78"/>
      <c r="H109" s="78"/>
      <c r="I109" s="97"/>
      <c r="J109" s="122">
        <v>0</v>
      </c>
      <c r="K109" s="122">
        <v>0</v>
      </c>
      <c r="L109" s="122">
        <v>2653972</v>
      </c>
      <c r="M109" s="122">
        <f aca="true" t="shared" si="8" ref="M109:M114">SUM(J109:L109)</f>
        <v>2653972</v>
      </c>
      <c r="N109" s="122">
        <v>-2653972</v>
      </c>
      <c r="O109" s="122">
        <v>0</v>
      </c>
      <c r="P109" s="144">
        <f aca="true" t="shared" si="9" ref="P109:P114">SUM(N109:O109)</f>
        <v>-2653972</v>
      </c>
      <c r="Q109" s="145">
        <v>0</v>
      </c>
      <c r="R109" s="125">
        <v>0</v>
      </c>
      <c r="S109" s="122">
        <f aca="true" t="shared" si="10" ref="S109:S119">SUM(M109,P109,Q109,R109)</f>
        <v>0</v>
      </c>
      <c r="T109" s="81"/>
      <c r="U109" s="81"/>
      <c r="V109" s="81"/>
      <c r="W109" s="81"/>
      <c r="X109" s="81"/>
      <c r="Y109" s="81"/>
      <c r="Z109" s="81"/>
      <c r="AA109" s="81"/>
    </row>
    <row r="110" spans="1:27" ht="26.25" customHeight="1">
      <c r="A110" s="96"/>
      <c r="B110" s="78"/>
      <c r="C110" s="78" t="s">
        <v>265</v>
      </c>
      <c r="D110" s="78"/>
      <c r="E110" s="78"/>
      <c r="F110" s="78"/>
      <c r="G110" s="78"/>
      <c r="H110" s="78"/>
      <c r="I110" s="97"/>
      <c r="J110" s="122">
        <f>SUM(J102,J108,J109)</f>
        <v>-14027721</v>
      </c>
      <c r="K110" s="122">
        <f>SUM(K102,K108,K109)</f>
        <v>-880714</v>
      </c>
      <c r="L110" s="122">
        <f>SUM(L102,L108,L109)</f>
        <v>2653972</v>
      </c>
      <c r="M110" s="122">
        <f t="shared" si="8"/>
        <v>-12254463</v>
      </c>
      <c r="N110" s="122">
        <f>SUM(N102,N108,N109)</f>
        <v>2840176</v>
      </c>
      <c r="O110" s="122">
        <v>0</v>
      </c>
      <c r="P110" s="144">
        <f t="shared" si="9"/>
        <v>2840176</v>
      </c>
      <c r="Q110" s="122">
        <f>SUM(Q102,Q108,Q109)</f>
        <v>871287</v>
      </c>
      <c r="R110" s="122">
        <v>0</v>
      </c>
      <c r="S110" s="122">
        <f>SUM(M110,P110,Q110,R110)</f>
        <v>-8543000</v>
      </c>
      <c r="T110" s="81"/>
      <c r="U110" s="81"/>
      <c r="V110" s="81"/>
      <c r="W110" s="81"/>
      <c r="X110" s="81"/>
      <c r="Y110" s="81"/>
      <c r="Z110" s="81"/>
      <c r="AA110" s="81"/>
    </row>
    <row r="111" spans="1:27" ht="26.25" customHeight="1">
      <c r="A111" s="96"/>
      <c r="B111" s="78"/>
      <c r="C111" s="78" t="s">
        <v>266</v>
      </c>
      <c r="D111" s="78"/>
      <c r="E111" s="78"/>
      <c r="F111" s="78"/>
      <c r="G111" s="78"/>
      <c r="H111" s="78"/>
      <c r="I111" s="97"/>
      <c r="J111" s="122">
        <v>0</v>
      </c>
      <c r="K111" s="122">
        <v>0</v>
      </c>
      <c r="L111" s="122">
        <v>0</v>
      </c>
      <c r="M111" s="122">
        <f t="shared" si="8"/>
        <v>0</v>
      </c>
      <c r="N111" s="122">
        <v>-500000</v>
      </c>
      <c r="O111" s="122">
        <v>0</v>
      </c>
      <c r="P111" s="144">
        <f t="shared" si="9"/>
        <v>-500000</v>
      </c>
      <c r="Q111" s="145">
        <v>0</v>
      </c>
      <c r="R111" s="125">
        <v>0</v>
      </c>
      <c r="S111" s="122">
        <f t="shared" si="10"/>
        <v>-500000</v>
      </c>
      <c r="T111" s="81"/>
      <c r="U111" s="81"/>
      <c r="V111" s="81"/>
      <c r="W111" s="81"/>
      <c r="X111" s="81"/>
      <c r="Y111" s="81"/>
      <c r="Z111" s="81"/>
      <c r="AA111" s="81"/>
    </row>
    <row r="112" spans="1:27" s="81" customFormat="1" ht="26.25" customHeight="1">
      <c r="A112" s="96"/>
      <c r="B112" s="78"/>
      <c r="C112" s="78" t="s">
        <v>267</v>
      </c>
      <c r="D112" s="78"/>
      <c r="E112" s="78"/>
      <c r="F112" s="78"/>
      <c r="G112" s="78"/>
      <c r="H112" s="78"/>
      <c r="I112" s="97"/>
      <c r="J112" s="122">
        <f>SUM(J110:J111)</f>
        <v>-14027721</v>
      </c>
      <c r="K112" s="122">
        <f>SUM(K110:K111)</f>
        <v>-880714</v>
      </c>
      <c r="L112" s="122">
        <f>SUM(L110:L111)</f>
        <v>2653972</v>
      </c>
      <c r="M112" s="122">
        <f t="shared" si="8"/>
        <v>-12254463</v>
      </c>
      <c r="N112" s="122">
        <f>SUM(N110:N111)</f>
        <v>2340176</v>
      </c>
      <c r="O112" s="122">
        <f>SUM(O110:O111)</f>
        <v>0</v>
      </c>
      <c r="P112" s="144">
        <f t="shared" si="9"/>
        <v>2340176</v>
      </c>
      <c r="Q112" s="122">
        <f>SUM(Q110:Q111)</f>
        <v>871287</v>
      </c>
      <c r="R112" s="122">
        <v>0</v>
      </c>
      <c r="S112" s="122">
        <f t="shared" si="10"/>
        <v>-9043000</v>
      </c>
      <c r="T112" s="79"/>
      <c r="U112" s="79"/>
      <c r="V112" s="79"/>
      <c r="W112" s="79"/>
      <c r="X112" s="79"/>
      <c r="Y112" s="79"/>
      <c r="Z112" s="79"/>
      <c r="AA112" s="79"/>
    </row>
    <row r="113" spans="1:27" ht="26.25" customHeight="1">
      <c r="A113" s="96"/>
      <c r="B113" s="78"/>
      <c r="C113" s="78" t="s">
        <v>309</v>
      </c>
      <c r="D113" s="78"/>
      <c r="E113" s="78"/>
      <c r="F113" s="78"/>
      <c r="G113" s="78"/>
      <c r="H113" s="78"/>
      <c r="I113" s="97"/>
      <c r="J113" s="122">
        <v>0</v>
      </c>
      <c r="K113" s="122">
        <v>0</v>
      </c>
      <c r="L113" s="122">
        <v>30905424</v>
      </c>
      <c r="M113" s="122">
        <f t="shared" si="8"/>
        <v>30905424</v>
      </c>
      <c r="N113" s="122">
        <v>16228662</v>
      </c>
      <c r="O113" s="122">
        <v>0</v>
      </c>
      <c r="P113" s="144">
        <f t="shared" si="9"/>
        <v>16228662</v>
      </c>
      <c r="Q113" s="145">
        <v>3030374</v>
      </c>
      <c r="R113" s="125">
        <v>0</v>
      </c>
      <c r="S113" s="122">
        <f t="shared" si="10"/>
        <v>50164460</v>
      </c>
      <c r="T113" s="81"/>
      <c r="U113" s="81"/>
      <c r="V113" s="81"/>
      <c r="W113" s="81"/>
      <c r="X113" s="81"/>
      <c r="Y113" s="81"/>
      <c r="Z113" s="81"/>
      <c r="AA113" s="81"/>
    </row>
    <row r="114" spans="1:27" ht="26.25" customHeight="1">
      <c r="A114" s="96"/>
      <c r="B114" s="78"/>
      <c r="C114" s="78" t="s">
        <v>310</v>
      </c>
      <c r="D114" s="78"/>
      <c r="E114" s="78"/>
      <c r="F114" s="78"/>
      <c r="G114" s="78"/>
      <c r="H114" s="78"/>
      <c r="I114" s="97"/>
      <c r="J114" s="122">
        <f>SUM(J112:J113)</f>
        <v>-14027721</v>
      </c>
      <c r="K114" s="122">
        <f>SUM(K112:K113)</f>
        <v>-880714</v>
      </c>
      <c r="L114" s="122">
        <f>SUM(L112:L113)</f>
        <v>33559396</v>
      </c>
      <c r="M114" s="122">
        <f t="shared" si="8"/>
        <v>18650961</v>
      </c>
      <c r="N114" s="122">
        <f>SUM(N112:N113)</f>
        <v>18568838</v>
      </c>
      <c r="O114" s="122">
        <f>SUM(O112:O113)</f>
        <v>0</v>
      </c>
      <c r="P114" s="144">
        <f t="shared" si="9"/>
        <v>18568838</v>
      </c>
      <c r="Q114" s="122">
        <f>SUM(Q112:Q113)</f>
        <v>3901661</v>
      </c>
      <c r="R114" s="122">
        <v>0</v>
      </c>
      <c r="S114" s="122">
        <f t="shared" si="10"/>
        <v>41121460</v>
      </c>
      <c r="T114" s="81"/>
      <c r="U114" s="81"/>
      <c r="V114" s="81"/>
      <c r="W114" s="81"/>
      <c r="X114" s="81"/>
      <c r="Y114" s="81"/>
      <c r="Z114" s="81"/>
      <c r="AA114" s="81"/>
    </row>
    <row r="115" spans="1:27" ht="26.25" customHeight="1">
      <c r="A115" s="96" t="s">
        <v>268</v>
      </c>
      <c r="B115" s="78"/>
      <c r="C115" s="78"/>
      <c r="D115" s="78"/>
      <c r="E115" s="78"/>
      <c r="F115" s="78"/>
      <c r="G115" s="78"/>
      <c r="H115" s="78"/>
      <c r="I115" s="97"/>
      <c r="J115" s="122"/>
      <c r="K115" s="122"/>
      <c r="L115" s="122"/>
      <c r="M115" s="122">
        <v>0</v>
      </c>
      <c r="N115" s="122"/>
      <c r="O115" s="122"/>
      <c r="P115" s="144">
        <v>0</v>
      </c>
      <c r="Q115" s="122"/>
      <c r="R115" s="122"/>
      <c r="S115" s="122">
        <v>0</v>
      </c>
      <c r="T115" s="81"/>
      <c r="U115" s="81"/>
      <c r="V115" s="81"/>
      <c r="W115" s="81"/>
      <c r="X115" s="81"/>
      <c r="Y115" s="81"/>
      <c r="Z115" s="81"/>
      <c r="AA115" s="81"/>
    </row>
    <row r="116" spans="1:27" ht="26.25" customHeight="1">
      <c r="A116" s="96"/>
      <c r="B116" s="78"/>
      <c r="C116" s="78" t="s">
        <v>269</v>
      </c>
      <c r="D116" s="78"/>
      <c r="E116" s="78"/>
      <c r="F116" s="78"/>
      <c r="G116" s="78"/>
      <c r="H116" s="78"/>
      <c r="I116" s="97"/>
      <c r="J116" s="122">
        <v>0</v>
      </c>
      <c r="K116" s="122">
        <v>0</v>
      </c>
      <c r="L116" s="122">
        <v>0</v>
      </c>
      <c r="M116" s="122">
        <f>SUM(J116:L116)</f>
        <v>0</v>
      </c>
      <c r="N116" s="122">
        <v>0</v>
      </c>
      <c r="O116" s="122">
        <v>0</v>
      </c>
      <c r="P116" s="144">
        <f>SUM(N116:O116)</f>
        <v>0</v>
      </c>
      <c r="Q116" s="122">
        <v>0</v>
      </c>
      <c r="R116" s="122">
        <v>0</v>
      </c>
      <c r="S116" s="122">
        <f t="shared" si="10"/>
        <v>0</v>
      </c>
      <c r="T116" s="81"/>
      <c r="U116" s="81"/>
      <c r="V116" s="81"/>
      <c r="W116" s="81"/>
      <c r="X116" s="81"/>
      <c r="Y116" s="81"/>
      <c r="Z116" s="81"/>
      <c r="AA116" s="81"/>
    </row>
    <row r="117" spans="1:27" ht="26.25" customHeight="1">
      <c r="A117" s="96"/>
      <c r="B117" s="78"/>
      <c r="C117" s="78" t="s">
        <v>312</v>
      </c>
      <c r="D117" s="78"/>
      <c r="E117" s="78"/>
      <c r="F117" s="78"/>
      <c r="G117" s="78"/>
      <c r="H117" s="78"/>
      <c r="I117" s="97"/>
      <c r="J117" s="122">
        <v>0</v>
      </c>
      <c r="K117" s="122">
        <v>0</v>
      </c>
      <c r="L117" s="122">
        <v>0</v>
      </c>
      <c r="M117" s="122">
        <f>SUM(J117:L117)</f>
        <v>0</v>
      </c>
      <c r="N117" s="122">
        <v>0</v>
      </c>
      <c r="O117" s="122">
        <v>0</v>
      </c>
      <c r="P117" s="144">
        <f>SUM(N117:O117)</f>
        <v>0</v>
      </c>
      <c r="Q117" s="145">
        <v>50000000</v>
      </c>
      <c r="R117" s="125">
        <v>0</v>
      </c>
      <c r="S117" s="122">
        <f t="shared" si="10"/>
        <v>50000000</v>
      </c>
      <c r="T117" s="81"/>
      <c r="U117" s="81"/>
      <c r="V117" s="81"/>
      <c r="W117" s="81"/>
      <c r="X117" s="81"/>
      <c r="Y117" s="81"/>
      <c r="Z117" s="81"/>
      <c r="AA117" s="81"/>
    </row>
    <row r="118" spans="1:27" ht="26.25" customHeight="1">
      <c r="A118" s="96"/>
      <c r="B118" s="78"/>
      <c r="C118" s="78" t="s">
        <v>313</v>
      </c>
      <c r="D118" s="78"/>
      <c r="E118" s="78"/>
      <c r="F118" s="78"/>
      <c r="G118" s="78"/>
      <c r="H118" s="78"/>
      <c r="I118" s="97"/>
      <c r="J118" s="122">
        <f>SUM(J116:J117)</f>
        <v>0</v>
      </c>
      <c r="K118" s="122">
        <f>SUM(K116:K117)</f>
        <v>0</v>
      </c>
      <c r="L118" s="122">
        <f>SUM(L116:L117)</f>
        <v>0</v>
      </c>
      <c r="M118" s="122">
        <f>SUM(J118:L118)</f>
        <v>0</v>
      </c>
      <c r="N118" s="122">
        <f>SUM(N116:N117)</f>
        <v>0</v>
      </c>
      <c r="O118" s="122">
        <f>SUM(O116:O117)</f>
        <v>0</v>
      </c>
      <c r="P118" s="144">
        <f>SUM(N118:O118)</f>
        <v>0</v>
      </c>
      <c r="Q118" s="122">
        <f>SUM(Q116:Q117)</f>
        <v>50000000</v>
      </c>
      <c r="R118" s="122">
        <v>0</v>
      </c>
      <c r="S118" s="122">
        <f t="shared" si="10"/>
        <v>50000000</v>
      </c>
      <c r="T118" s="81"/>
      <c r="U118" s="81"/>
      <c r="V118" s="81"/>
      <c r="W118" s="81"/>
      <c r="X118" s="81"/>
      <c r="Y118" s="81"/>
      <c r="Z118" s="81"/>
      <c r="AA118" s="81"/>
    </row>
    <row r="119" spans="1:27" s="81" customFormat="1" ht="26.25" customHeight="1">
      <c r="A119" s="96" t="s">
        <v>270</v>
      </c>
      <c r="B119" s="78"/>
      <c r="C119" s="78"/>
      <c r="D119" s="78"/>
      <c r="E119" s="78"/>
      <c r="F119" s="78"/>
      <c r="G119" s="78"/>
      <c r="H119" s="78"/>
      <c r="I119" s="97"/>
      <c r="J119" s="122">
        <f>SUM(J114,J118)</f>
        <v>-14027721</v>
      </c>
      <c r="K119" s="122">
        <f>SUM(K114,K118)</f>
        <v>-880714</v>
      </c>
      <c r="L119" s="122">
        <f>SUM(L114,L118)</f>
        <v>33559396</v>
      </c>
      <c r="M119" s="122">
        <f>SUM(J119:L119)</f>
        <v>18650961</v>
      </c>
      <c r="N119" s="122">
        <f>SUM(N114,N118)</f>
        <v>18568838</v>
      </c>
      <c r="O119" s="122">
        <f>SUM(O114,O118)</f>
        <v>0</v>
      </c>
      <c r="P119" s="144">
        <f>SUM(N119:O119)</f>
        <v>18568838</v>
      </c>
      <c r="Q119" s="122">
        <f>SUM(Q114,Q118)</f>
        <v>53901661</v>
      </c>
      <c r="R119" s="122">
        <v>0</v>
      </c>
      <c r="S119" s="122">
        <f t="shared" si="10"/>
        <v>91121460</v>
      </c>
      <c r="T119" s="79"/>
      <c r="U119" s="79"/>
      <c r="V119" s="79"/>
      <c r="W119" s="79"/>
      <c r="X119" s="79"/>
      <c r="Y119" s="79"/>
      <c r="Z119" s="79"/>
      <c r="AA119" s="79"/>
    </row>
    <row r="120" ht="24.75" customHeight="1"/>
  </sheetData>
  <sheetProtection/>
  <mergeCells count="10">
    <mergeCell ref="A4:S4"/>
    <mergeCell ref="A5:S5"/>
    <mergeCell ref="P2:S2"/>
    <mergeCell ref="P3:S3"/>
    <mergeCell ref="J8:M8"/>
    <mergeCell ref="N8:P8"/>
    <mergeCell ref="A8:I9"/>
    <mergeCell ref="Q8:Q9"/>
    <mergeCell ref="R8:R9"/>
    <mergeCell ref="S8:S9"/>
  </mergeCells>
  <printOptions/>
  <pageMargins left="0.984251968503937" right="0.11811023622047245" top="1.3385826771653544" bottom="0.7480314960629921" header="0.31496062992125984" footer="0.31496062992125984"/>
  <pageSetup fitToHeight="0" horizontalDpi="600" verticalDpi="600" orientation="landscape" paperSize="8" scale="90" r:id="rId1"/>
  <rowBreaks count="3" manualBreakCount="3">
    <brk id="31" max="18" man="1"/>
    <brk id="59" max="18" man="1"/>
    <brk id="96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m.watanabe</dc:creator>
  <cp:keywords/>
  <dc:description/>
  <cp:lastModifiedBy>USER</cp:lastModifiedBy>
  <cp:lastPrinted>2016-04-03T06:10:01Z</cp:lastPrinted>
  <dcterms:created xsi:type="dcterms:W3CDTF">2009-11-05T04:20:36Z</dcterms:created>
  <dcterms:modified xsi:type="dcterms:W3CDTF">2016-04-04T07:17:54Z</dcterms:modified>
  <cp:category/>
  <cp:version/>
  <cp:contentType/>
  <cp:contentStatus/>
</cp:coreProperties>
</file>